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90" windowWidth="20955" windowHeight="9975"/>
  </bookViews>
  <sheets>
    <sheet name="квалификация" sheetId="1" r:id="rId1"/>
    <sheet name="отбор С-1" sheetId="8" r:id="rId2"/>
    <sheet name="гонка С-1" sheetId="7" r:id="rId3"/>
    <sheet name="гонка К-1" sheetId="6" r:id="rId4"/>
    <sheet name="гонка К-1ж" sheetId="5" r:id="rId5"/>
    <sheet name="гонка С-1ж" sheetId="4" r:id="rId6"/>
    <sheet name="итоговый" sheetId="2" r:id="rId7"/>
  </sheets>
  <externalReferences>
    <externalReference r:id="rId8"/>
    <externalReference r:id="rId9"/>
  </externalReferences>
  <calcPr calcId="144525"/>
</workbook>
</file>

<file path=xl/calcChain.xml><?xml version="1.0" encoding="utf-8"?>
<calcChain xmlns="http://schemas.openxmlformats.org/spreadsheetml/2006/main">
  <c r="U52" i="4" l="1"/>
  <c r="U50" i="4"/>
  <c r="Z49" i="4"/>
  <c r="AA49" i="4" s="1"/>
  <c r="Z48" i="4"/>
  <c r="AA48" i="4" s="1"/>
  <c r="Z47" i="4"/>
  <c r="AA47" i="4" s="1"/>
  <c r="Z46" i="4"/>
  <c r="AA46" i="4" s="1"/>
  <c r="Z45" i="4"/>
  <c r="AA45" i="4" s="1"/>
  <c r="Z44" i="4"/>
  <c r="AA44" i="4" s="1"/>
  <c r="Z43" i="4"/>
  <c r="AA43" i="4" s="1"/>
  <c r="Z42" i="4"/>
  <c r="AA42" i="4" s="1"/>
  <c r="Z41" i="4"/>
  <c r="AA41" i="4" s="1"/>
  <c r="Z40" i="4"/>
  <c r="AA40" i="4" s="1"/>
  <c r="G38" i="4"/>
  <c r="C38" i="4"/>
  <c r="D38" i="4" s="1"/>
  <c r="A38" i="4"/>
  <c r="Z37" i="4"/>
  <c r="O37" i="4"/>
  <c r="K37" i="4"/>
  <c r="L37" i="4" s="1"/>
  <c r="I37" i="4"/>
  <c r="G37" i="4"/>
  <c r="D37" i="4"/>
  <c r="C37" i="4"/>
  <c r="E37" i="4" s="1"/>
  <c r="A37" i="4"/>
  <c r="Z36" i="4"/>
  <c r="O36" i="4"/>
  <c r="K36" i="4"/>
  <c r="I36" i="4"/>
  <c r="Z35" i="4"/>
  <c r="G35" i="4"/>
  <c r="D35" i="4"/>
  <c r="C35" i="4"/>
  <c r="E35" i="4" s="1"/>
  <c r="A35" i="4"/>
  <c r="Z34" i="4"/>
  <c r="R34" i="4"/>
  <c r="S34" i="4" s="1"/>
  <c r="G34" i="4"/>
  <c r="C34" i="4"/>
  <c r="D34" i="4" s="1"/>
  <c r="L36" i="4" s="1"/>
  <c r="A34" i="4"/>
  <c r="R33" i="4"/>
  <c r="S33" i="4" s="1"/>
  <c r="G32" i="4"/>
  <c r="C32" i="4"/>
  <c r="D32" i="4" s="1"/>
  <c r="A32" i="4"/>
  <c r="O31" i="4"/>
  <c r="K31" i="4"/>
  <c r="I31" i="4"/>
  <c r="G31" i="4"/>
  <c r="C31" i="4"/>
  <c r="D31" i="4" s="1"/>
  <c r="L31" i="4" s="1"/>
  <c r="A31" i="4"/>
  <c r="O30" i="4"/>
  <c r="K30" i="4"/>
  <c r="I30" i="4"/>
  <c r="G29" i="4"/>
  <c r="C29" i="4"/>
  <c r="D29" i="4" s="1"/>
  <c r="A29" i="4"/>
  <c r="G28" i="4"/>
  <c r="D28" i="4"/>
  <c r="C28" i="4"/>
  <c r="E28" i="4" s="1"/>
  <c r="A28" i="4"/>
  <c r="G26" i="4"/>
  <c r="C26" i="4"/>
  <c r="D26" i="4" s="1"/>
  <c r="A26" i="4"/>
  <c r="O25" i="4"/>
  <c r="K25" i="4"/>
  <c r="I25" i="4"/>
  <c r="G25" i="4"/>
  <c r="C25" i="4"/>
  <c r="D25" i="4" s="1"/>
  <c r="L25" i="4" s="1"/>
  <c r="A25" i="4"/>
  <c r="O24" i="4"/>
  <c r="K24" i="4"/>
  <c r="I24" i="4"/>
  <c r="G23" i="4"/>
  <c r="C23" i="4"/>
  <c r="D23" i="4" s="1"/>
  <c r="A23" i="4"/>
  <c r="R22" i="4"/>
  <c r="S22" i="4" s="1"/>
  <c r="G22" i="4"/>
  <c r="C22" i="4"/>
  <c r="D22" i="4" s="1"/>
  <c r="L24" i="4" s="1"/>
  <c r="A22" i="4"/>
  <c r="R21" i="4"/>
  <c r="S21" i="4" s="1"/>
  <c r="G20" i="4"/>
  <c r="C20" i="4"/>
  <c r="D20" i="4" s="1"/>
  <c r="A20" i="4"/>
  <c r="O19" i="4"/>
  <c r="K19" i="4"/>
  <c r="I19" i="4"/>
  <c r="G19" i="4"/>
  <c r="C19" i="4"/>
  <c r="D19" i="4" s="1"/>
  <c r="L19" i="4" s="1"/>
  <c r="A19" i="4"/>
  <c r="O18" i="4"/>
  <c r="K18" i="4"/>
  <c r="I18" i="4"/>
  <c r="G17" i="4"/>
  <c r="C17" i="4"/>
  <c r="D17" i="4" s="1"/>
  <c r="A17" i="4"/>
  <c r="G16" i="4"/>
  <c r="D16" i="4"/>
  <c r="L18" i="4" s="1"/>
  <c r="C16" i="4"/>
  <c r="E16" i="4" s="1"/>
  <c r="A16" i="4"/>
  <c r="Z10" i="4"/>
  <c r="M10" i="4"/>
  <c r="D3" i="4"/>
  <c r="D1" i="4"/>
  <c r="U54" i="5"/>
  <c r="U52" i="5"/>
  <c r="Z46" i="5"/>
  <c r="AA46" i="5" s="1"/>
  <c r="Z45" i="5"/>
  <c r="AA45" i="5" s="1"/>
  <c r="Z44" i="5"/>
  <c r="AA44" i="5" s="1"/>
  <c r="Z43" i="5"/>
  <c r="AA43" i="5" s="1"/>
  <c r="Z42" i="5"/>
  <c r="AA42" i="5" s="1"/>
  <c r="Z41" i="5"/>
  <c r="AA41" i="5" s="1"/>
  <c r="Z40" i="5"/>
  <c r="AA40" i="5" s="1"/>
  <c r="AA39" i="5"/>
  <c r="AA38" i="5"/>
  <c r="G38" i="5"/>
  <c r="C38" i="5"/>
  <c r="D38" i="5" s="1"/>
  <c r="A38" i="5"/>
  <c r="AA37" i="5"/>
  <c r="O37" i="5"/>
  <c r="K37" i="5"/>
  <c r="L37" i="5" s="1"/>
  <c r="I37" i="5"/>
  <c r="G37" i="5"/>
  <c r="D37" i="5"/>
  <c r="C37" i="5"/>
  <c r="E37" i="5" s="1"/>
  <c r="A37" i="5"/>
  <c r="AA36" i="5"/>
  <c r="O36" i="5"/>
  <c r="K36" i="5"/>
  <c r="I36" i="5"/>
  <c r="G35" i="5"/>
  <c r="C35" i="5"/>
  <c r="D35" i="5" s="1"/>
  <c r="A35" i="5"/>
  <c r="Z34" i="5"/>
  <c r="S34" i="5"/>
  <c r="R34" i="5"/>
  <c r="T34" i="5" s="1"/>
  <c r="Z24" i="5" s="1"/>
  <c r="G34" i="5"/>
  <c r="D34" i="5"/>
  <c r="L36" i="5" s="1"/>
  <c r="C34" i="5"/>
  <c r="E34" i="5" s="1"/>
  <c r="A34" i="5"/>
  <c r="Z33" i="5"/>
  <c r="R33" i="5"/>
  <c r="S33" i="5" s="1"/>
  <c r="Z32" i="5"/>
  <c r="G32" i="5"/>
  <c r="D32" i="5"/>
  <c r="C32" i="5"/>
  <c r="E32" i="5" s="1"/>
  <c r="A32" i="5"/>
  <c r="Z31" i="5"/>
  <c r="O31" i="5"/>
  <c r="K31" i="5"/>
  <c r="I31" i="5"/>
  <c r="G31" i="5"/>
  <c r="C31" i="5"/>
  <c r="D31" i="5" s="1"/>
  <c r="L31" i="5" s="1"/>
  <c r="A31" i="5"/>
  <c r="O30" i="5"/>
  <c r="K30" i="5"/>
  <c r="M30" i="5" s="1"/>
  <c r="I30" i="5"/>
  <c r="G29" i="5"/>
  <c r="C29" i="5"/>
  <c r="D29" i="5" s="1"/>
  <c r="A29" i="5"/>
  <c r="G28" i="5"/>
  <c r="D28" i="5"/>
  <c r="L30" i="5" s="1"/>
  <c r="C28" i="5"/>
  <c r="E28" i="5" s="1"/>
  <c r="A28" i="5"/>
  <c r="G26" i="5"/>
  <c r="C26" i="5"/>
  <c r="D26" i="5" s="1"/>
  <c r="A26" i="5"/>
  <c r="O25" i="5"/>
  <c r="K25" i="5"/>
  <c r="I25" i="5"/>
  <c r="G25" i="5"/>
  <c r="C25" i="5"/>
  <c r="D25" i="5" s="1"/>
  <c r="L25" i="5" s="1"/>
  <c r="A25" i="5"/>
  <c r="O24" i="5"/>
  <c r="K24" i="5"/>
  <c r="I24" i="5"/>
  <c r="G23" i="5"/>
  <c r="C23" i="5"/>
  <c r="D23" i="5" s="1"/>
  <c r="A23" i="5"/>
  <c r="R22" i="5"/>
  <c r="S22" i="5" s="1"/>
  <c r="G22" i="5"/>
  <c r="C22" i="5"/>
  <c r="D22" i="5" s="1"/>
  <c r="L24" i="5" s="1"/>
  <c r="A22" i="5"/>
  <c r="R21" i="5"/>
  <c r="S21" i="5" s="1"/>
  <c r="G20" i="5"/>
  <c r="C20" i="5"/>
  <c r="D20" i="5" s="1"/>
  <c r="A20" i="5"/>
  <c r="O19" i="5"/>
  <c r="K19" i="5"/>
  <c r="I19" i="5"/>
  <c r="G19" i="5"/>
  <c r="C19" i="5"/>
  <c r="D19" i="5" s="1"/>
  <c r="L19" i="5" s="1"/>
  <c r="A19" i="5"/>
  <c r="O18" i="5"/>
  <c r="K18" i="5"/>
  <c r="I18" i="5"/>
  <c r="G17" i="5"/>
  <c r="C17" i="5"/>
  <c r="D17" i="5" s="1"/>
  <c r="A17" i="5"/>
  <c r="G16" i="5"/>
  <c r="D16" i="5"/>
  <c r="C16" i="5"/>
  <c r="E16" i="5" s="1"/>
  <c r="A16" i="5"/>
  <c r="Z10" i="5"/>
  <c r="D10" i="5"/>
  <c r="D9" i="5"/>
  <c r="D3" i="5"/>
  <c r="D1" i="5"/>
  <c r="U46" i="6"/>
  <c r="U44" i="6"/>
  <c r="G38" i="6"/>
  <c r="C38" i="6"/>
  <c r="D38" i="6" s="1"/>
  <c r="A38" i="6"/>
  <c r="O37" i="6"/>
  <c r="K37" i="6"/>
  <c r="I37" i="6"/>
  <c r="G37" i="6"/>
  <c r="D37" i="6"/>
  <c r="C37" i="6"/>
  <c r="E37" i="6" s="1"/>
  <c r="A37" i="6"/>
  <c r="O36" i="6"/>
  <c r="K36" i="6"/>
  <c r="I36" i="6"/>
  <c r="G35" i="6"/>
  <c r="D35" i="6"/>
  <c r="C35" i="6"/>
  <c r="E35" i="6" s="1"/>
  <c r="A35" i="6"/>
  <c r="Z34" i="6"/>
  <c r="R34" i="6"/>
  <c r="T34" i="6" s="1"/>
  <c r="Z24" i="6" s="1"/>
  <c r="G34" i="6"/>
  <c r="C34" i="6"/>
  <c r="E34" i="6" s="1"/>
  <c r="A34" i="6"/>
  <c r="Z33" i="6"/>
  <c r="R33" i="6"/>
  <c r="Z32" i="6"/>
  <c r="G32" i="6"/>
  <c r="C32" i="6"/>
  <c r="E32" i="6" s="1"/>
  <c r="A32" i="6"/>
  <c r="Z31" i="6"/>
  <c r="O31" i="6"/>
  <c r="K31" i="6"/>
  <c r="M31" i="6" s="1"/>
  <c r="I31" i="6"/>
  <c r="G31" i="6"/>
  <c r="D31" i="6"/>
  <c r="C31" i="6"/>
  <c r="E31" i="6" s="1"/>
  <c r="A31" i="6"/>
  <c r="O30" i="6"/>
  <c r="K30" i="6"/>
  <c r="M30" i="6" s="1"/>
  <c r="I30" i="6"/>
  <c r="G29" i="6"/>
  <c r="C29" i="6"/>
  <c r="D29" i="6" s="1"/>
  <c r="A29" i="6"/>
  <c r="G28" i="6"/>
  <c r="C28" i="6"/>
  <c r="E28" i="6" s="1"/>
  <c r="A28" i="6"/>
  <c r="G26" i="6"/>
  <c r="C26" i="6"/>
  <c r="D26" i="6" s="1"/>
  <c r="A26" i="6"/>
  <c r="O25" i="6"/>
  <c r="L25" i="6"/>
  <c r="K25" i="6"/>
  <c r="M25" i="6" s="1"/>
  <c r="I25" i="6"/>
  <c r="G25" i="6"/>
  <c r="C25" i="6"/>
  <c r="D25" i="6" s="1"/>
  <c r="A25" i="6"/>
  <c r="O24" i="6"/>
  <c r="L24" i="6"/>
  <c r="K24" i="6"/>
  <c r="M24" i="6" s="1"/>
  <c r="G23" i="6"/>
  <c r="C23" i="6"/>
  <c r="D23" i="6" s="1"/>
  <c r="A23" i="6"/>
  <c r="R22" i="6"/>
  <c r="S22" i="6" s="1"/>
  <c r="G22" i="6"/>
  <c r="C22" i="6"/>
  <c r="D22" i="6" s="1"/>
  <c r="A22" i="6"/>
  <c r="R21" i="6"/>
  <c r="S21" i="6" s="1"/>
  <c r="G20" i="6"/>
  <c r="C20" i="6"/>
  <c r="D20" i="6" s="1"/>
  <c r="A20" i="6"/>
  <c r="O19" i="6"/>
  <c r="L19" i="6"/>
  <c r="K19" i="6"/>
  <c r="M19" i="6" s="1"/>
  <c r="I19" i="6"/>
  <c r="G19" i="6"/>
  <c r="C19" i="6"/>
  <c r="D19" i="6" s="1"/>
  <c r="A19" i="6"/>
  <c r="O18" i="6"/>
  <c r="I24" i="6" s="1"/>
  <c r="L18" i="6"/>
  <c r="K18" i="6"/>
  <c r="M18" i="6" s="1"/>
  <c r="I18" i="6"/>
  <c r="G17" i="6"/>
  <c r="C17" i="6"/>
  <c r="D17" i="6" s="1"/>
  <c r="A17" i="6"/>
  <c r="G16" i="6"/>
  <c r="D16" i="6"/>
  <c r="C16" i="6"/>
  <c r="E16" i="6" s="1"/>
  <c r="A16" i="6"/>
  <c r="Z10" i="6"/>
  <c r="D10" i="6"/>
  <c r="D9" i="6"/>
  <c r="D3" i="6"/>
  <c r="D1" i="6"/>
  <c r="M18" i="4" l="1"/>
  <c r="L30" i="4"/>
  <c r="M30" i="4"/>
  <c r="E17" i="4"/>
  <c r="E19" i="4"/>
  <c r="M19" i="4" s="1"/>
  <c r="E20" i="4"/>
  <c r="T21" i="4"/>
  <c r="W23" i="4" s="1"/>
  <c r="E22" i="4"/>
  <c r="M24" i="4" s="1"/>
  <c r="T22" i="4"/>
  <c r="Z23" i="4" s="1"/>
  <c r="E23" i="4"/>
  <c r="E25" i="4"/>
  <c r="M25" i="4" s="1"/>
  <c r="E26" i="4"/>
  <c r="E29" i="4"/>
  <c r="E31" i="4"/>
  <c r="M31" i="4" s="1"/>
  <c r="E32" i="4"/>
  <c r="T33" i="4"/>
  <c r="W24" i="4" s="1"/>
  <c r="E34" i="4"/>
  <c r="M36" i="4" s="1"/>
  <c r="T34" i="4"/>
  <c r="Z24" i="4" s="1"/>
  <c r="M37" i="4"/>
  <c r="E38" i="4"/>
  <c r="L18" i="5"/>
  <c r="M18" i="5"/>
  <c r="M36" i="5"/>
  <c r="E17" i="5"/>
  <c r="E19" i="5"/>
  <c r="M19" i="5" s="1"/>
  <c r="E20" i="5"/>
  <c r="T21" i="5"/>
  <c r="W23" i="5" s="1"/>
  <c r="E22" i="5"/>
  <c r="M24" i="5" s="1"/>
  <c r="T22" i="5"/>
  <c r="Z23" i="5" s="1"/>
  <c r="E23" i="5"/>
  <c r="E25" i="5"/>
  <c r="M25" i="5" s="1"/>
  <c r="E26" i="5"/>
  <c r="E29" i="5"/>
  <c r="E31" i="5"/>
  <c r="M31" i="5" s="1"/>
  <c r="T33" i="5"/>
  <c r="W24" i="5" s="1"/>
  <c r="E35" i="5"/>
  <c r="M37" i="5"/>
  <c r="E38" i="5"/>
  <c r="T33" i="6"/>
  <c r="W24" i="6" s="1"/>
  <c r="M36" i="6"/>
  <c r="M37" i="6"/>
  <c r="E17" i="6"/>
  <c r="E19" i="6"/>
  <c r="E20" i="6"/>
  <c r="T21" i="6"/>
  <c r="W23" i="6" s="1"/>
  <c r="E22" i="6"/>
  <c r="T22" i="6"/>
  <c r="Z23" i="6" s="1"/>
  <c r="E23" i="6"/>
  <c r="E25" i="6"/>
  <c r="E26" i="6"/>
  <c r="D28" i="6"/>
  <c r="E29" i="6"/>
  <c r="L30" i="6"/>
  <c r="S33" i="6" s="1"/>
  <c r="L31" i="6"/>
  <c r="D32" i="6"/>
  <c r="D34" i="6"/>
  <c r="S34" i="6"/>
  <c r="L36" i="6"/>
  <c r="L37" i="6"/>
  <c r="E38" i="6"/>
  <c r="U46" i="7" l="1"/>
  <c r="U44" i="7"/>
  <c r="G38" i="7"/>
  <c r="C38" i="7"/>
  <c r="D38" i="7" s="1"/>
  <c r="A38" i="7"/>
  <c r="O37" i="7"/>
  <c r="K37" i="7"/>
  <c r="I37" i="7"/>
  <c r="G37" i="7"/>
  <c r="D37" i="7"/>
  <c r="C37" i="7"/>
  <c r="E37" i="7" s="1"/>
  <c r="A37" i="7"/>
  <c r="O36" i="7"/>
  <c r="K36" i="7"/>
  <c r="I36" i="7"/>
  <c r="G35" i="7"/>
  <c r="D35" i="7"/>
  <c r="C35" i="7"/>
  <c r="E35" i="7" s="1"/>
  <c r="Z34" i="7"/>
  <c r="R34" i="7"/>
  <c r="G34" i="7"/>
  <c r="C34" i="7"/>
  <c r="E34" i="7" s="1"/>
  <c r="A34" i="7"/>
  <c r="Z33" i="7"/>
  <c r="R33" i="7"/>
  <c r="Z32" i="7"/>
  <c r="G32" i="7"/>
  <c r="C32" i="7"/>
  <c r="E32" i="7" s="1"/>
  <c r="Z31" i="7"/>
  <c r="O31" i="7"/>
  <c r="K31" i="7"/>
  <c r="I31" i="7"/>
  <c r="G31" i="7"/>
  <c r="D31" i="7"/>
  <c r="C31" i="7"/>
  <c r="E31" i="7" s="1"/>
  <c r="A31" i="7"/>
  <c r="O30" i="7"/>
  <c r="K30" i="7"/>
  <c r="G29" i="7"/>
  <c r="D29" i="7"/>
  <c r="C29" i="7"/>
  <c r="E29" i="7" s="1"/>
  <c r="A29" i="7"/>
  <c r="G28" i="7"/>
  <c r="C28" i="7"/>
  <c r="E28" i="7" s="1"/>
  <c r="A28" i="7"/>
  <c r="G26" i="7"/>
  <c r="D26" i="7"/>
  <c r="C26" i="7"/>
  <c r="E26" i="7" s="1"/>
  <c r="A26" i="7"/>
  <c r="O25" i="7"/>
  <c r="K25" i="7"/>
  <c r="I25" i="7"/>
  <c r="G25" i="7"/>
  <c r="D25" i="7"/>
  <c r="C25" i="7"/>
  <c r="E25" i="7" s="1"/>
  <c r="O24" i="7"/>
  <c r="K24" i="7"/>
  <c r="G23" i="7"/>
  <c r="D23" i="7"/>
  <c r="C23" i="7"/>
  <c r="E23" i="7" s="1"/>
  <c r="A23" i="7"/>
  <c r="R22" i="7"/>
  <c r="G22" i="7"/>
  <c r="D22" i="7"/>
  <c r="C22" i="7"/>
  <c r="E22" i="7" s="1"/>
  <c r="A22" i="7"/>
  <c r="R21" i="7"/>
  <c r="G20" i="7"/>
  <c r="D20" i="7"/>
  <c r="C20" i="7"/>
  <c r="E20" i="7" s="1"/>
  <c r="A20" i="7"/>
  <c r="O19" i="7"/>
  <c r="K19" i="7"/>
  <c r="L19" i="7" s="1"/>
  <c r="I19" i="7"/>
  <c r="G19" i="7"/>
  <c r="D19" i="7"/>
  <c r="C19" i="7"/>
  <c r="E19" i="7" s="1"/>
  <c r="A19" i="7"/>
  <c r="O18" i="7"/>
  <c r="I30" i="7" s="1"/>
  <c r="K18" i="7"/>
  <c r="I18" i="7"/>
  <c r="G17" i="7"/>
  <c r="D17" i="7"/>
  <c r="C17" i="7"/>
  <c r="E17" i="7" s="1"/>
  <c r="A17" i="7"/>
  <c r="G16" i="7"/>
  <c r="A35" i="7" s="1"/>
  <c r="C16" i="7"/>
  <c r="E16" i="7" s="1"/>
  <c r="A16" i="7"/>
  <c r="Z10" i="7"/>
  <c r="D10" i="7"/>
  <c r="D3" i="7"/>
  <c r="D1" i="7"/>
  <c r="M18" i="7" l="1"/>
  <c r="M30" i="7"/>
  <c r="M36" i="7"/>
  <c r="M24" i="7"/>
  <c r="M25" i="7"/>
  <c r="T22" i="7" s="1"/>
  <c r="W23" i="7" s="1"/>
  <c r="M31" i="7"/>
  <c r="T33" i="7" s="1"/>
  <c r="W24" i="7" s="1"/>
  <c r="M37" i="7"/>
  <c r="T34" i="7" s="1"/>
  <c r="Z24" i="7" s="1"/>
  <c r="M19" i="7"/>
  <c r="T21" i="7" s="1"/>
  <c r="Z23" i="7" s="1"/>
  <c r="D16" i="7"/>
  <c r="L18" i="7" s="1"/>
  <c r="S21" i="7" s="1"/>
  <c r="I24" i="7"/>
  <c r="L24" i="7"/>
  <c r="L25" i="7"/>
  <c r="D28" i="7"/>
  <c r="L30" i="7"/>
  <c r="A32" i="7"/>
  <c r="D32" i="7"/>
  <c r="L31" i="7" s="1"/>
  <c r="D34" i="7"/>
  <c r="L36" i="7"/>
  <c r="S34" i="7" s="1"/>
  <c r="L37" i="7"/>
  <c r="E38" i="7"/>
  <c r="A25" i="7"/>
  <c r="S22" i="7" l="1"/>
  <c r="S33" i="7"/>
  <c r="E13" i="8" l="1"/>
  <c r="E12" i="8"/>
  <c r="E11" i="8"/>
  <c r="E10" i="8"/>
</calcChain>
</file>

<file path=xl/sharedStrings.xml><?xml version="1.0" encoding="utf-8"?>
<sst xmlns="http://schemas.openxmlformats.org/spreadsheetml/2006/main" count="543" uniqueCount="140">
  <si>
    <t>Комитет по молодежной политике, физической культуре и спорту Республики Алтай</t>
  </si>
  <si>
    <t>Региональная общественная организация "Федерация гребного слалома, рафтинга и спортивного туризма Республики Алтай"</t>
  </si>
  <si>
    <t>27 января 2017г.</t>
  </si>
  <si>
    <t>ИТОГОВЫЙ ПРОТОКОЛ дистанции "Квалификация"</t>
  </si>
  <si>
    <t>Место</t>
  </si>
  <si>
    <t>Фамилия, имя</t>
  </si>
  <si>
    <t>Нагрудный номер</t>
  </si>
  <si>
    <t>Год рождения</t>
  </si>
  <si>
    <t>Спортивное звание, разряд</t>
  </si>
  <si>
    <t>Территория</t>
  </si>
  <si>
    <t>Спортивная организация, клуб</t>
  </si>
  <si>
    <t>Тренеры</t>
  </si>
  <si>
    <t>Чистое время</t>
  </si>
  <si>
    <t>Сумма штрафов</t>
  </si>
  <si>
    <t>Общий результат</t>
  </si>
  <si>
    <t>К-1м</t>
  </si>
  <si>
    <t>Тищенко Дмитрий</t>
  </si>
  <si>
    <t>кмс</t>
  </si>
  <si>
    <t>Респ. Алтай</t>
  </si>
  <si>
    <t>СДЮШОР, ГАГУ</t>
  </si>
  <si>
    <t>Прожерин Артем</t>
  </si>
  <si>
    <t>мс</t>
  </si>
  <si>
    <t>СДЮШОР</t>
  </si>
  <si>
    <t>Лебедев Денис</t>
  </si>
  <si>
    <t>Боровков Дмитрий</t>
  </si>
  <si>
    <t>Дяденко Александр</t>
  </si>
  <si>
    <t>Новосибирская обл.</t>
  </si>
  <si>
    <t>НСО</t>
  </si>
  <si>
    <t>С.О. Третьякова</t>
  </si>
  <si>
    <t>Береговой Константин</t>
  </si>
  <si>
    <t>б/р</t>
  </si>
  <si>
    <t>Алтайский кр.</t>
  </si>
  <si>
    <t>Скат</t>
  </si>
  <si>
    <t>В.Е. Соколова</t>
  </si>
  <si>
    <t>Зырянов Аким</t>
  </si>
  <si>
    <t>К-1ж</t>
  </si>
  <si>
    <t>Третьякова Светлана</t>
  </si>
  <si>
    <t>А.В. Третьяков</t>
  </si>
  <si>
    <t>Амосова Алена</t>
  </si>
  <si>
    <t>СДЮТур</t>
  </si>
  <si>
    <t>самостоятельно</t>
  </si>
  <si>
    <t>Прасова Татьяна</t>
  </si>
  <si>
    <t>Соколова Виктория</t>
  </si>
  <si>
    <t>С-1ж</t>
  </si>
  <si>
    <t>С-1м</t>
  </si>
  <si>
    <t>Сеткин Кирилл</t>
  </si>
  <si>
    <t>Дегтярев Андрей</t>
  </si>
  <si>
    <t>Лабанов Сергей</t>
  </si>
  <si>
    <t>Тебеков Айас</t>
  </si>
  <si>
    <t>ГАГУ</t>
  </si>
  <si>
    <t>А.В. Свиридов, С.А. Калугин</t>
  </si>
  <si>
    <t>Полянских Максим</t>
  </si>
  <si>
    <t>Талпа Кирилл</t>
  </si>
  <si>
    <t>Акчин Дмитрий</t>
  </si>
  <si>
    <t>Свиридов Евгений</t>
  </si>
  <si>
    <t>Ковязин Андрей</t>
  </si>
  <si>
    <t>Соколов Илья</t>
  </si>
  <si>
    <t>Кудрявцев Павел</t>
  </si>
  <si>
    <t>Фролов Игорь</t>
  </si>
  <si>
    <t>Золотухин Данил</t>
  </si>
  <si>
    <t>Хабаров Дмитрий</t>
  </si>
  <si>
    <t>Главный судья</t>
  </si>
  <si>
    <t>Н.А. Дегтярев</t>
  </si>
  <si>
    <t>Главный секретарь</t>
  </si>
  <si>
    <t>Н.В. Майманова</t>
  </si>
  <si>
    <t>г. Горно-Алтайск, Республика Алтай</t>
  </si>
  <si>
    <t>ИТОГОВЫЙ ПРОТОКОЛ</t>
  </si>
  <si>
    <t>Место в дисциплине "Квалификация"</t>
  </si>
  <si>
    <t>Место в дисциплине "Кольцевая гонка"</t>
  </si>
  <si>
    <t>Сумма мест</t>
  </si>
  <si>
    <t>класс судов К-1 (возрастная группа: Основная)</t>
  </si>
  <si>
    <t>класс судов К-1ж (возрастная группа: Основная)</t>
  </si>
  <si>
    <t>класс судов С-1ж (возрастная группа: Основная)</t>
  </si>
  <si>
    <t>класс судов С-1м (возрастная группа: Основная)</t>
  </si>
  <si>
    <t>Открытый Чемпионат Республики Алтай в закрытых помещениях по гребному слалому "УЛАЛУ БАССПРИНТ-2017"</t>
  </si>
  <si>
    <t>27 января 2017 года</t>
  </si>
  <si>
    <t>г. Горно-Алтайск</t>
  </si>
  <si>
    <t>№ заезда</t>
  </si>
  <si>
    <t>Нагрудный номер, Фамилия, имя участника</t>
  </si>
  <si>
    <t>Время прохождения</t>
  </si>
  <si>
    <t>Результат</t>
  </si>
  <si>
    <t>Место в итоговой таблице по дисциплине "Кольцевая гонка"</t>
  </si>
  <si>
    <t>56, Хабаров Дмитрий</t>
  </si>
  <si>
    <t>71, Зырянов Аким</t>
  </si>
  <si>
    <t>17 (догнали)</t>
  </si>
  <si>
    <t>76, Золотухин Данил</t>
  </si>
  <si>
    <t>73, Береговой Константин</t>
  </si>
  <si>
    <t>18 (догнали)</t>
  </si>
  <si>
    <t>Отбор в 1/8 финала на дистанцию "Кольцевая гонка" в классе судов С-1м</t>
  </si>
  <si>
    <t>Протокол результатов</t>
  </si>
  <si>
    <t>дисциплина "Кольцевая гонка"</t>
  </si>
  <si>
    <t>С-1</t>
  </si>
  <si>
    <t>дата проведения</t>
  </si>
  <si>
    <t>место проведения</t>
  </si>
  <si>
    <t>Предзаезды</t>
  </si>
  <si>
    <t>1/4 финала</t>
  </si>
  <si>
    <t>Полуфинал</t>
  </si>
  <si>
    <t>Финал</t>
  </si>
  <si>
    <t>1 заезд</t>
  </si>
  <si>
    <t>2 заезд</t>
  </si>
  <si>
    <t>победитель</t>
  </si>
  <si>
    <t>104.98 (догн)</t>
  </si>
  <si>
    <t>проигравший</t>
  </si>
  <si>
    <t>3 заезд</t>
  </si>
  <si>
    <t>Финал Б</t>
  </si>
  <si>
    <t>Финал А</t>
  </si>
  <si>
    <t>116.32 (догн)</t>
  </si>
  <si>
    <t>96.10 (догн)</t>
  </si>
  <si>
    <t>4 заезд</t>
  </si>
  <si>
    <t>5 заезд</t>
  </si>
  <si>
    <t>88.64 (догн)</t>
  </si>
  <si>
    <t>Результаты дистанции «Параллельный спринт»</t>
  </si>
  <si>
    <t>6 заезд</t>
  </si>
  <si>
    <t>Команда</t>
  </si>
  <si>
    <t>Очки</t>
  </si>
  <si>
    <t>7 заезд</t>
  </si>
  <si>
    <t>70.50 (догн)</t>
  </si>
  <si>
    <t>63, Тебеков Айас</t>
  </si>
  <si>
    <t>8 заезд</t>
  </si>
  <si>
    <t>80.57 (догн)</t>
  </si>
  <si>
    <t>74, Талпа Кирилл</t>
  </si>
  <si>
    <t>64, Полянских Максим</t>
  </si>
  <si>
    <t>90.64 (догн)</t>
  </si>
  <si>
    <t>58, Лебедев Денис</t>
  </si>
  <si>
    <t>65, Ковязин Андрей</t>
  </si>
  <si>
    <t>54, Дегтярев Андрей</t>
  </si>
  <si>
    <t>51, Кудрявцев Павел</t>
  </si>
  <si>
    <t>90, Фролов Игорь</t>
  </si>
  <si>
    <t>72, Соколов Илья</t>
  </si>
  <si>
    <t>104.94 (догн)</t>
  </si>
  <si>
    <t>53, Акчин Дмитрий</t>
  </si>
  <si>
    <t>29.94 (догн)</t>
  </si>
  <si>
    <t>53.01 (догн)</t>
  </si>
  <si>
    <t>5, Дяденко Александр</t>
  </si>
  <si>
    <t>3, Береговой Константин</t>
  </si>
  <si>
    <t>6, Зырянов Аким</t>
  </si>
  <si>
    <t>66.48 (догн)</t>
  </si>
  <si>
    <t>74.59 (догн)</t>
  </si>
  <si>
    <t>66.46 (догн)</t>
  </si>
  <si>
    <t>77.25 (догн)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</si>
</sst>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F400]h:mm:ss\ AM/PM"/>
    <numFmt numFmtId="165" formatCode="mm:ss.00"/>
  </numFmts>
  <fonts count="36" x14ac:knownFonts="1">
    <font>
      <sz val="11"/>
      <color theme="1"/>
      <name val="Calibri"/>
      <family val="2"/>
      <charset val="204"/>
      <scheme val="minor"/>
    </font>
    <font>
      <sz val="10"/>
      <name val="Arial"/>
    </font>
    <font>
      <sz val="10"/>
      <name val="Arial Cyr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3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6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sz val="12"/>
      <name val="Times New Roman Cyr"/>
      <family val="1"/>
      <charset val="204"/>
    </font>
    <font>
      <b/>
      <sz val="16"/>
      <name val="Times New Roman Cyr"/>
      <family val="1"/>
      <charset val="204"/>
    </font>
    <font>
      <b/>
      <sz val="14"/>
      <name val="Times New Roman Cyr"/>
      <family val="1"/>
      <charset val="204"/>
    </font>
    <font>
      <u/>
      <sz val="10"/>
      <color theme="10"/>
      <name val="Arial"/>
      <family val="2"/>
      <charset val="204"/>
    </font>
    <font>
      <u/>
      <sz val="16"/>
      <color theme="10"/>
      <name val="Arial"/>
      <family val="2"/>
      <charset val="204"/>
    </font>
    <font>
      <sz val="16"/>
      <name val="Times New Roman Cyr"/>
      <charset val="204"/>
    </font>
    <font>
      <sz val="14"/>
      <name val="Times New Roman Cyr"/>
      <charset val="204"/>
    </font>
    <font>
      <sz val="9"/>
      <name val="Times New Roman Cyr"/>
      <charset val="204"/>
    </font>
    <font>
      <sz val="14"/>
      <name val="Times New Roman Cyr"/>
      <family val="1"/>
      <charset val="204"/>
    </font>
    <font>
      <b/>
      <sz val="14"/>
      <name val="Times New Roman Cyr"/>
      <charset val="204"/>
    </font>
    <font>
      <sz val="10"/>
      <name val="Times New Roman Cyr"/>
      <family val="1"/>
      <charset val="204"/>
    </font>
    <font>
      <sz val="10"/>
      <name val="Times New Roman Cyr"/>
      <charset val="204"/>
    </font>
    <font>
      <sz val="14"/>
      <color indexed="8"/>
      <name val="Times New Roman"/>
      <family val="1"/>
      <charset val="204"/>
    </font>
    <font>
      <sz val="16"/>
      <name val="Times New Roman Cyr"/>
      <family val="1"/>
      <charset val="204"/>
    </font>
    <font>
      <b/>
      <sz val="16"/>
      <name val="Times New Roman Cyr"/>
      <charset val="204"/>
    </font>
    <font>
      <b/>
      <sz val="14"/>
      <color theme="0"/>
      <name val="Times New Roman Cyr"/>
      <charset val="204"/>
    </font>
    <font>
      <sz val="14"/>
      <color theme="0"/>
      <name val="Times New Roman Cyr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DashDot">
        <color indexed="64"/>
      </bottom>
      <diagonal/>
    </border>
    <border>
      <left/>
      <right style="mediumDashDot">
        <color indexed="64"/>
      </right>
      <top style="mediumDashDot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DashDot">
        <color indexed="64"/>
      </bottom>
      <diagonal/>
    </border>
    <border>
      <left/>
      <right style="mediumDashDot">
        <color indexed="64"/>
      </right>
      <top style="thin">
        <color indexed="64"/>
      </top>
      <bottom style="mediumDashDot">
        <color indexed="64"/>
      </bottom>
      <diagonal/>
    </border>
    <border>
      <left/>
      <right/>
      <top style="mediumDashDot">
        <color indexed="64"/>
      </top>
      <bottom style="mediumDashDot">
        <color indexed="64"/>
      </bottom>
      <diagonal/>
    </border>
    <border>
      <left/>
      <right style="mediumDashDot">
        <color indexed="64"/>
      </right>
      <top style="mediumDashDot">
        <color indexed="64"/>
      </top>
      <bottom/>
      <diagonal/>
    </border>
    <border>
      <left style="thin">
        <color indexed="64"/>
      </left>
      <right/>
      <top style="mediumDashDot">
        <color indexed="64"/>
      </top>
      <bottom style="mediumDashDot">
        <color indexed="64"/>
      </bottom>
      <diagonal/>
    </border>
    <border>
      <left/>
      <right style="mediumDashDot">
        <color indexed="64"/>
      </right>
      <top/>
      <bottom style="thin">
        <color indexed="64"/>
      </bottom>
      <diagonal/>
    </border>
    <border>
      <left/>
      <right style="mediumDashDot">
        <color indexed="64"/>
      </right>
      <top style="thin">
        <color indexed="64"/>
      </top>
      <bottom/>
      <diagonal/>
    </border>
    <border>
      <left/>
      <right style="mediumDashDot">
        <color indexed="64"/>
      </right>
      <top/>
      <bottom style="mediumDashDot">
        <color indexed="64"/>
      </bottom>
      <diagonal/>
    </border>
    <border>
      <left/>
      <right style="mediumDashDot">
        <color indexed="64"/>
      </right>
      <top/>
      <bottom/>
      <diagonal/>
    </border>
    <border>
      <left style="mediumDashDot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DashDot">
        <color indexed="64"/>
      </right>
      <top/>
      <bottom style="mediumDashDot">
        <color indexed="64"/>
      </bottom>
      <diagonal/>
    </border>
    <border>
      <left/>
      <right/>
      <top style="thin">
        <color indexed="64"/>
      </top>
      <bottom style="mediumDashDot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5" fillId="0" borderId="0"/>
    <xf numFmtId="0" fontId="22" fillId="0" borderId="0" applyNumberFormat="0" applyFill="0" applyBorder="0" applyAlignment="0" applyProtection="0">
      <alignment vertical="top"/>
      <protection locked="0"/>
    </xf>
  </cellStyleXfs>
  <cellXfs count="314">
    <xf numFmtId="0" fontId="0" fillId="0" borderId="0" xfId="0"/>
    <xf numFmtId="0" fontId="1" fillId="0" borderId="0" xfId="1"/>
    <xf numFmtId="0" fontId="3" fillId="0" borderId="2" xfId="1" applyFont="1" applyFill="1" applyBorder="1" applyAlignment="1">
      <alignment horizontal="center" vertical="center"/>
    </xf>
    <xf numFmtId="0" fontId="11" fillId="0" borderId="0" xfId="1" applyFont="1" applyFill="1"/>
    <xf numFmtId="0" fontId="11" fillId="0" borderId="0" xfId="1" applyFont="1" applyFill="1" applyAlignment="1">
      <alignment horizontal="center"/>
    </xf>
    <xf numFmtId="0" fontId="8" fillId="0" borderId="2" xfId="1" applyFont="1" applyFill="1" applyBorder="1" applyAlignment="1">
      <alignment horizontal="center" vertical="center" wrapText="1"/>
    </xf>
    <xf numFmtId="0" fontId="6" fillId="0" borderId="2" xfId="1" applyFont="1" applyFill="1" applyBorder="1" applyAlignment="1">
      <alignment horizontal="center" vertical="center"/>
    </xf>
    <xf numFmtId="0" fontId="4" fillId="0" borderId="2" xfId="1" applyFont="1" applyFill="1" applyBorder="1" applyAlignment="1">
      <alignment horizontal="center" vertical="center" wrapText="1"/>
    </xf>
    <xf numFmtId="0" fontId="6" fillId="0" borderId="11" xfId="1" applyFont="1" applyFill="1" applyBorder="1" applyAlignment="1">
      <alignment horizontal="center" vertical="center"/>
    </xf>
    <xf numFmtId="0" fontId="3" fillId="0" borderId="11" xfId="1" applyFont="1" applyFill="1" applyBorder="1" applyAlignment="1">
      <alignment horizontal="center" vertical="center"/>
    </xf>
    <xf numFmtId="0" fontId="4" fillId="0" borderId="11" xfId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/>
    </xf>
    <xf numFmtId="0" fontId="3" fillId="0" borderId="1" xfId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 wrapText="1"/>
    </xf>
    <xf numFmtId="0" fontId="15" fillId="0" borderId="0" xfId="1" applyFont="1" applyFill="1" applyBorder="1" applyAlignment="1">
      <alignment horizontal="center"/>
    </xf>
    <xf numFmtId="0" fontId="15" fillId="0" borderId="0" xfId="1" applyFont="1" applyFill="1" applyBorder="1"/>
    <xf numFmtId="2" fontId="15" fillId="0" borderId="0" xfId="1" applyNumberFormat="1" applyFont="1" applyFill="1" applyBorder="1" applyAlignment="1">
      <alignment horizontal="center"/>
    </xf>
    <xf numFmtId="0" fontId="8" fillId="0" borderId="2" xfId="1" applyFont="1" applyFill="1" applyBorder="1" applyAlignment="1">
      <alignment vertical="center"/>
    </xf>
    <xf numFmtId="0" fontId="8" fillId="0" borderId="11" xfId="1" applyFont="1" applyFill="1" applyBorder="1" applyAlignment="1">
      <alignment vertical="center"/>
    </xf>
    <xf numFmtId="0" fontId="8" fillId="0" borderId="1" xfId="1" applyFont="1" applyFill="1" applyBorder="1" applyAlignment="1">
      <alignment vertical="center"/>
    </xf>
    <xf numFmtId="0" fontId="8" fillId="0" borderId="1" xfId="1" applyFont="1" applyFill="1" applyBorder="1" applyAlignment="1">
      <alignment horizontal="center" vertical="center" wrapText="1"/>
    </xf>
    <xf numFmtId="0" fontId="8" fillId="0" borderId="11" xfId="1" applyFont="1" applyFill="1" applyBorder="1" applyAlignment="1">
      <alignment horizontal="center" vertical="center" wrapText="1"/>
    </xf>
    <xf numFmtId="0" fontId="8" fillId="0" borderId="9" xfId="1" applyFont="1" applyFill="1" applyBorder="1" applyAlignment="1">
      <alignment vertical="center"/>
    </xf>
    <xf numFmtId="0" fontId="6" fillId="0" borderId="9" xfId="1" applyFont="1" applyFill="1" applyBorder="1" applyAlignment="1">
      <alignment horizontal="center" vertical="center"/>
    </xf>
    <xf numFmtId="0" fontId="3" fillId="0" borderId="9" xfId="1" applyFont="1" applyFill="1" applyBorder="1" applyAlignment="1">
      <alignment horizontal="center" vertical="center"/>
    </xf>
    <xf numFmtId="0" fontId="4" fillId="0" borderId="9" xfId="1" applyFont="1" applyFill="1" applyBorder="1" applyAlignment="1">
      <alignment horizontal="center" vertical="center" wrapText="1"/>
    </xf>
    <xf numFmtId="0" fontId="8" fillId="0" borderId="2" xfId="1" applyFont="1" applyFill="1" applyBorder="1" applyAlignment="1">
      <alignment horizontal="center" vertical="center"/>
    </xf>
    <xf numFmtId="0" fontId="8" fillId="0" borderId="11" xfId="1" applyFont="1" applyFill="1" applyBorder="1" applyAlignment="1">
      <alignment horizontal="center" vertical="center"/>
    </xf>
    <xf numFmtId="0" fontId="8" fillId="0" borderId="1" xfId="1" applyFont="1" applyFill="1" applyBorder="1" applyAlignment="1">
      <alignment horizontal="center" vertical="center"/>
    </xf>
    <xf numFmtId="0" fontId="10" fillId="0" borderId="0" xfId="1" applyFont="1" applyFill="1" applyAlignment="1">
      <alignment horizontal="center"/>
    </xf>
    <xf numFmtId="0" fontId="9" fillId="0" borderId="0" xfId="1" applyFont="1" applyFill="1"/>
    <xf numFmtId="0" fontId="9" fillId="0" borderId="0" xfId="1" applyFont="1" applyFill="1" applyAlignment="1">
      <alignment horizontal="center"/>
    </xf>
    <xf numFmtId="0" fontId="10" fillId="0" borderId="2" xfId="1" applyFont="1" applyFill="1" applyBorder="1" applyAlignment="1">
      <alignment horizontal="center" vertical="center" textRotation="90" wrapText="1"/>
    </xf>
    <xf numFmtId="0" fontId="10" fillId="0" borderId="2" xfId="1" applyFont="1" applyFill="1" applyBorder="1" applyAlignment="1">
      <alignment horizontal="center" vertical="center" wrapText="1"/>
    </xf>
    <xf numFmtId="0" fontId="7" fillId="0" borderId="2" xfId="1" applyFont="1" applyFill="1" applyBorder="1" applyAlignment="1">
      <alignment horizontal="center" vertical="center" textRotation="90" wrapText="1"/>
    </xf>
    <xf numFmtId="2" fontId="8" fillId="0" borderId="2" xfId="1" applyNumberFormat="1" applyFont="1" applyFill="1" applyBorder="1" applyAlignment="1">
      <alignment horizontal="center"/>
    </xf>
    <xf numFmtId="0" fontId="8" fillId="0" borderId="2" xfId="1" applyFont="1" applyFill="1" applyBorder="1" applyAlignment="1">
      <alignment horizontal="center"/>
    </xf>
    <xf numFmtId="2" fontId="8" fillId="0" borderId="11" xfId="1" applyNumberFormat="1" applyFont="1" applyFill="1" applyBorder="1" applyAlignment="1">
      <alignment horizontal="center"/>
    </xf>
    <xf numFmtId="0" fontId="8" fillId="0" borderId="11" xfId="1" applyFont="1" applyFill="1" applyBorder="1" applyAlignment="1">
      <alignment horizontal="center"/>
    </xf>
    <xf numFmtId="2" fontId="8" fillId="0" borderId="1" xfId="1" applyNumberFormat="1" applyFont="1" applyFill="1" applyBorder="1" applyAlignment="1">
      <alignment horizontal="center"/>
    </xf>
    <xf numFmtId="0" fontId="8" fillId="0" borderId="1" xfId="1" applyFont="1" applyFill="1" applyBorder="1" applyAlignment="1">
      <alignment horizontal="center"/>
    </xf>
    <xf numFmtId="2" fontId="8" fillId="0" borderId="2" xfId="1" applyNumberFormat="1" applyFont="1" applyFill="1" applyBorder="1" applyAlignment="1">
      <alignment horizontal="center" vertical="center"/>
    </xf>
    <xf numFmtId="2" fontId="8" fillId="0" borderId="11" xfId="1" applyNumberFormat="1" applyFont="1" applyFill="1" applyBorder="1" applyAlignment="1">
      <alignment horizontal="center" vertical="center"/>
    </xf>
    <xf numFmtId="2" fontId="8" fillId="0" borderId="1" xfId="1" applyNumberFormat="1" applyFont="1" applyFill="1" applyBorder="1" applyAlignment="1">
      <alignment horizontal="center" vertical="center"/>
    </xf>
    <xf numFmtId="2" fontId="8" fillId="0" borderId="9" xfId="1" applyNumberFormat="1" applyFont="1" applyFill="1" applyBorder="1" applyAlignment="1">
      <alignment horizontal="center" vertical="center"/>
    </xf>
    <xf numFmtId="0" fontId="9" fillId="0" borderId="0" xfId="1" applyFont="1" applyFill="1" applyAlignment="1">
      <alignment horizontal="center" wrapText="1"/>
    </xf>
    <xf numFmtId="0" fontId="10" fillId="0" borderId="0" xfId="1" applyFont="1" applyFill="1" applyAlignment="1">
      <alignment horizontal="center" wrapText="1"/>
    </xf>
    <xf numFmtId="0" fontId="15" fillId="0" borderId="0" xfId="1" applyFont="1" applyFill="1" applyBorder="1" applyAlignment="1">
      <alignment horizontal="center" wrapText="1"/>
    </xf>
    <xf numFmtId="0" fontId="12" fillId="0" borderId="2" xfId="1" applyFont="1" applyFill="1" applyBorder="1" applyAlignment="1">
      <alignment horizontal="center" vertical="center" textRotation="90" wrapText="1"/>
    </xf>
    <xf numFmtId="0" fontId="8" fillId="0" borderId="9" xfId="1" applyFont="1" applyFill="1" applyBorder="1" applyAlignment="1">
      <alignment horizontal="center" vertical="center"/>
    </xf>
    <xf numFmtId="0" fontId="1" fillId="0" borderId="0" xfId="1"/>
    <xf numFmtId="0" fontId="3" fillId="0" borderId="2" xfId="1" applyFont="1" applyFill="1" applyBorder="1" applyAlignment="1">
      <alignment horizontal="center" vertical="center"/>
    </xf>
    <xf numFmtId="0" fontId="6" fillId="0" borderId="2" xfId="1" applyFont="1" applyFill="1" applyBorder="1" applyAlignment="1">
      <alignment horizontal="center" vertical="center"/>
    </xf>
    <xf numFmtId="0" fontId="4" fillId="0" borderId="2" xfId="1" applyFont="1" applyFill="1" applyBorder="1" applyAlignment="1">
      <alignment horizontal="center" vertical="center" wrapText="1"/>
    </xf>
    <xf numFmtId="0" fontId="6" fillId="0" borderId="11" xfId="1" applyFont="1" applyFill="1" applyBorder="1" applyAlignment="1">
      <alignment horizontal="center" vertical="center"/>
    </xf>
    <xf numFmtId="0" fontId="3" fillId="0" borderId="11" xfId="1" applyFont="1" applyFill="1" applyBorder="1" applyAlignment="1">
      <alignment horizontal="center" vertical="center"/>
    </xf>
    <xf numFmtId="0" fontId="4" fillId="0" borderId="11" xfId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/>
    </xf>
    <xf numFmtId="0" fontId="3" fillId="0" borderId="1" xfId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 wrapText="1"/>
    </xf>
    <xf numFmtId="0" fontId="8" fillId="0" borderId="2" xfId="1" applyFont="1" applyFill="1" applyBorder="1" applyAlignment="1">
      <alignment vertical="center"/>
    </xf>
    <xf numFmtId="0" fontId="8" fillId="0" borderId="11" xfId="1" applyFont="1" applyFill="1" applyBorder="1" applyAlignment="1">
      <alignment vertical="center"/>
    </xf>
    <xf numFmtId="0" fontId="8" fillId="0" borderId="1" xfId="1" applyFont="1" applyFill="1" applyBorder="1" applyAlignment="1">
      <alignment vertical="center"/>
    </xf>
    <xf numFmtId="0" fontId="8" fillId="0" borderId="9" xfId="1" applyFont="1" applyFill="1" applyBorder="1" applyAlignment="1">
      <alignment vertical="center"/>
    </xf>
    <xf numFmtId="0" fontId="6" fillId="0" borderId="9" xfId="1" applyFont="1" applyFill="1" applyBorder="1" applyAlignment="1">
      <alignment horizontal="center" vertical="center"/>
    </xf>
    <xf numFmtId="0" fontId="3" fillId="0" borderId="9" xfId="1" applyFont="1" applyFill="1" applyBorder="1" applyAlignment="1">
      <alignment horizontal="center" vertical="center"/>
    </xf>
    <xf numFmtId="0" fontId="4" fillId="0" borderId="9" xfId="1" applyFont="1" applyFill="1" applyBorder="1" applyAlignment="1">
      <alignment horizontal="center" vertical="center" wrapText="1"/>
    </xf>
    <xf numFmtId="0" fontId="8" fillId="0" borderId="2" xfId="1" applyFont="1" applyFill="1" applyBorder="1" applyAlignment="1">
      <alignment horizontal="center" vertical="center"/>
    </xf>
    <xf numFmtId="0" fontId="8" fillId="0" borderId="11" xfId="1" applyFont="1" applyFill="1" applyBorder="1" applyAlignment="1">
      <alignment horizontal="center" vertical="center"/>
    </xf>
    <xf numFmtId="0" fontId="8" fillId="0" borderId="1" xfId="1" applyFont="1" applyFill="1" applyBorder="1" applyAlignment="1">
      <alignment horizontal="center" vertical="center"/>
    </xf>
    <xf numFmtId="0" fontId="10" fillId="0" borderId="2" xfId="1" applyFont="1" applyFill="1" applyBorder="1" applyAlignment="1">
      <alignment horizontal="center" vertical="center" textRotation="90" wrapText="1"/>
    </xf>
    <xf numFmtId="0" fontId="10" fillId="0" borderId="2" xfId="1" applyFont="1" applyFill="1" applyBorder="1" applyAlignment="1">
      <alignment horizontal="center" vertical="center" wrapText="1"/>
    </xf>
    <xf numFmtId="0" fontId="14" fillId="0" borderId="0" xfId="1" applyFont="1" applyAlignment="1">
      <alignment horizontal="center" vertical="center"/>
    </xf>
    <xf numFmtId="0" fontId="16" fillId="0" borderId="0" xfId="1" applyFont="1" applyAlignment="1">
      <alignment horizontal="center" vertical="center"/>
    </xf>
    <xf numFmtId="0" fontId="16" fillId="0" borderId="0" xfId="1" applyFont="1" applyAlignment="1">
      <alignment vertical="center" wrapText="1"/>
    </xf>
    <xf numFmtId="0" fontId="16" fillId="0" borderId="0" xfId="1" applyFont="1" applyAlignment="1">
      <alignment vertical="center"/>
    </xf>
    <xf numFmtId="0" fontId="14" fillId="0" borderId="0" xfId="1" applyFont="1" applyAlignment="1">
      <alignment horizontal="center" vertical="center" wrapText="1"/>
    </xf>
    <xf numFmtId="1" fontId="8" fillId="0" borderId="2" xfId="1" applyNumberFormat="1" applyFont="1" applyFill="1" applyBorder="1" applyAlignment="1">
      <alignment horizontal="center" vertical="center"/>
    </xf>
    <xf numFmtId="1" fontId="8" fillId="0" borderId="11" xfId="1" applyNumberFormat="1" applyFont="1" applyFill="1" applyBorder="1" applyAlignment="1">
      <alignment horizontal="center" vertical="center"/>
    </xf>
    <xf numFmtId="1" fontId="8" fillId="0" borderId="1" xfId="1" applyNumberFormat="1" applyFont="1" applyFill="1" applyBorder="1" applyAlignment="1">
      <alignment horizontal="center" vertical="center"/>
    </xf>
    <xf numFmtId="1" fontId="9" fillId="0" borderId="1" xfId="1" applyNumberFormat="1" applyFont="1" applyFill="1" applyBorder="1" applyAlignment="1">
      <alignment horizontal="center" vertical="center"/>
    </xf>
    <xf numFmtId="1" fontId="9" fillId="0" borderId="2" xfId="1" applyNumberFormat="1" applyFont="1" applyFill="1" applyBorder="1" applyAlignment="1">
      <alignment horizontal="center" vertical="center"/>
    </xf>
    <xf numFmtId="0" fontId="10" fillId="0" borderId="0" xfId="1" applyFont="1" applyFill="1" applyAlignment="1">
      <alignment horizontal="center" vertical="center"/>
    </xf>
    <xf numFmtId="0" fontId="9" fillId="0" borderId="0" xfId="1" applyFont="1" applyFill="1" applyAlignment="1">
      <alignment horizontal="center"/>
    </xf>
    <xf numFmtId="0" fontId="9" fillId="0" borderId="0" xfId="1" applyFont="1" applyFill="1" applyAlignment="1">
      <alignment horizontal="center" wrapText="1"/>
    </xf>
    <xf numFmtId="0" fontId="9" fillId="0" borderId="0" xfId="1" applyFont="1" applyFill="1" applyAlignment="1">
      <alignment horizontal="center" vertical="center" wrapText="1"/>
    </xf>
    <xf numFmtId="0" fontId="10" fillId="0" borderId="0" xfId="1" applyFont="1" applyFill="1" applyAlignment="1">
      <alignment horizontal="left"/>
    </xf>
    <xf numFmtId="0" fontId="10" fillId="0" borderId="0" xfId="1" applyFont="1" applyFill="1" applyAlignment="1">
      <alignment horizontal="center"/>
    </xf>
    <xf numFmtId="0" fontId="9" fillId="0" borderId="6" xfId="1" applyFont="1" applyFill="1" applyBorder="1" applyAlignment="1">
      <alignment horizontal="center" vertical="center" wrapText="1"/>
    </xf>
    <xf numFmtId="0" fontId="9" fillId="0" borderId="7" xfId="1" applyFont="1" applyFill="1" applyBorder="1" applyAlignment="1">
      <alignment horizontal="center" vertical="center" wrapText="1"/>
    </xf>
    <xf numFmtId="0" fontId="9" fillId="0" borderId="13" xfId="1" applyFont="1" applyFill="1" applyBorder="1" applyAlignment="1">
      <alignment horizontal="center" vertical="center" wrapText="1"/>
    </xf>
    <xf numFmtId="0" fontId="17" fillId="0" borderId="10" xfId="1" applyFont="1" applyFill="1" applyBorder="1" applyAlignment="1">
      <alignment horizontal="center" vertical="center" wrapText="1"/>
    </xf>
    <xf numFmtId="0" fontId="17" fillId="0" borderId="4" xfId="1" applyFont="1" applyFill="1" applyBorder="1" applyAlignment="1">
      <alignment horizontal="center" vertical="center" wrapText="1"/>
    </xf>
    <xf numFmtId="0" fontId="17" fillId="0" borderId="5" xfId="1" applyFont="1" applyFill="1" applyBorder="1" applyAlignment="1">
      <alignment horizontal="center" vertical="center" wrapText="1"/>
    </xf>
    <xf numFmtId="0" fontId="9" fillId="0" borderId="8" xfId="1" applyFont="1" applyFill="1" applyBorder="1" applyAlignment="1">
      <alignment horizontal="center" vertical="center" wrapText="1"/>
    </xf>
    <xf numFmtId="0" fontId="9" fillId="0" borderId="3" xfId="1" applyFont="1" applyFill="1" applyBorder="1" applyAlignment="1">
      <alignment horizontal="center" vertical="center" wrapText="1"/>
    </xf>
    <xf numFmtId="0" fontId="9" fillId="0" borderId="12" xfId="1" applyFont="1" applyFill="1" applyBorder="1" applyAlignment="1">
      <alignment horizontal="center" vertical="center" wrapText="1"/>
    </xf>
    <xf numFmtId="0" fontId="13" fillId="0" borderId="0" xfId="1" applyFont="1" applyAlignment="1">
      <alignment horizontal="center" vertical="center" wrapText="1"/>
    </xf>
    <xf numFmtId="0" fontId="13" fillId="0" borderId="0" xfId="1" applyFont="1" applyAlignment="1">
      <alignment horizontal="center" vertical="center"/>
    </xf>
    <xf numFmtId="0" fontId="10" fillId="0" borderId="10" xfId="1" applyFont="1" applyFill="1" applyBorder="1" applyAlignment="1">
      <alignment horizontal="center" vertical="center" wrapText="1"/>
    </xf>
    <xf numFmtId="0" fontId="10" fillId="0" borderId="4" xfId="1" applyFont="1" applyFill="1" applyBorder="1" applyAlignment="1">
      <alignment horizontal="center" vertical="center" wrapText="1"/>
    </xf>
    <xf numFmtId="0" fontId="10" fillId="0" borderId="5" xfId="1" applyFont="1" applyFill="1" applyBorder="1" applyAlignment="1">
      <alignment horizontal="center" vertical="center" wrapText="1"/>
    </xf>
    <xf numFmtId="0" fontId="10" fillId="0" borderId="6" xfId="1" applyFont="1" applyFill="1" applyBorder="1" applyAlignment="1">
      <alignment horizontal="center" vertical="center"/>
    </xf>
    <xf numFmtId="0" fontId="10" fillId="0" borderId="7" xfId="1" applyFont="1" applyFill="1" applyBorder="1" applyAlignment="1">
      <alignment horizontal="center" vertical="center"/>
    </xf>
    <xf numFmtId="0" fontId="10" fillId="0" borderId="13" xfId="1" applyFont="1" applyFill="1" applyBorder="1" applyAlignment="1">
      <alignment horizontal="center" vertical="center"/>
    </xf>
    <xf numFmtId="0" fontId="10" fillId="0" borderId="8" xfId="1" applyFont="1" applyFill="1" applyBorder="1" applyAlignment="1">
      <alignment horizontal="center" vertical="center"/>
    </xf>
    <xf numFmtId="0" fontId="10" fillId="0" borderId="3" xfId="1" applyFont="1" applyFill="1" applyBorder="1" applyAlignment="1">
      <alignment horizontal="center" vertical="center"/>
    </xf>
    <xf numFmtId="0" fontId="10" fillId="0" borderId="12" xfId="1" applyFont="1" applyFill="1" applyBorder="1" applyAlignment="1">
      <alignment horizontal="center" vertical="center"/>
    </xf>
    <xf numFmtId="0" fontId="16" fillId="0" borderId="0" xfId="1" applyFont="1" applyAlignment="1">
      <alignment horizontal="center" vertical="center"/>
    </xf>
    <xf numFmtId="0" fontId="13" fillId="0" borderId="0" xfId="0" applyFont="1" applyFill="1" applyAlignment="1">
      <alignment horizontal="center" wrapText="1"/>
    </xf>
    <xf numFmtId="0" fontId="14" fillId="0" borderId="0" xfId="0" applyFont="1" applyFill="1"/>
    <xf numFmtId="0" fontId="14" fillId="0" borderId="0" xfId="0" applyFont="1" applyFill="1" applyAlignment="1">
      <alignment horizontal="center"/>
    </xf>
    <xf numFmtId="0" fontId="13" fillId="0" borderId="0" xfId="0" applyFont="1" applyFill="1" applyAlignment="1">
      <alignment horizontal="center" vertical="center" wrapText="1"/>
    </xf>
    <xf numFmtId="0" fontId="14" fillId="0" borderId="0" xfId="0" applyFont="1" applyFill="1" applyAlignment="1">
      <alignment horizontal="left"/>
    </xf>
    <xf numFmtId="0" fontId="14" fillId="0" borderId="0" xfId="0" applyFont="1" applyFill="1" applyAlignment="1">
      <alignment horizontal="center"/>
    </xf>
    <xf numFmtId="0" fontId="13" fillId="0" borderId="0" xfId="0" applyFont="1" applyFill="1" applyAlignment="1">
      <alignment horizontal="center"/>
    </xf>
    <xf numFmtId="0" fontId="18" fillId="0" borderId="2" xfId="0" applyFont="1" applyFill="1" applyBorder="1" applyAlignment="1">
      <alignment horizontal="center" vertical="center" wrapText="1"/>
    </xf>
    <xf numFmtId="0" fontId="18" fillId="0" borderId="0" xfId="0" applyFont="1" applyFill="1" applyAlignment="1">
      <alignment horizontal="center" vertical="center" wrapText="1"/>
    </xf>
    <xf numFmtId="0" fontId="18" fillId="0" borderId="14" xfId="0" applyFont="1" applyFill="1" applyBorder="1" applyAlignment="1">
      <alignment horizontal="center" vertical="center"/>
    </xf>
    <xf numFmtId="0" fontId="18" fillId="2" borderId="2" xfId="0" applyFont="1" applyFill="1" applyBorder="1"/>
    <xf numFmtId="0" fontId="18" fillId="2" borderId="2" xfId="0" applyFont="1" applyFill="1" applyBorder="1" applyAlignment="1">
      <alignment horizontal="center"/>
    </xf>
    <xf numFmtId="2" fontId="18" fillId="2" borderId="2" xfId="0" applyNumberFormat="1" applyFont="1" applyFill="1" applyBorder="1" applyAlignment="1">
      <alignment horizontal="center"/>
    </xf>
    <xf numFmtId="0" fontId="18" fillId="2" borderId="0" xfId="0" applyFont="1" applyFill="1"/>
    <xf numFmtId="164" fontId="18" fillId="2" borderId="0" xfId="0" applyNumberFormat="1" applyFont="1" applyFill="1"/>
    <xf numFmtId="0" fontId="18" fillId="0" borderId="9" xfId="0" applyFont="1" applyFill="1" applyBorder="1" applyAlignment="1">
      <alignment horizontal="center" vertical="center"/>
    </xf>
    <xf numFmtId="0" fontId="18" fillId="0" borderId="11" xfId="0" applyFont="1" applyFill="1" applyBorder="1"/>
    <xf numFmtId="0" fontId="18" fillId="0" borderId="11" xfId="0" applyFont="1" applyFill="1" applyBorder="1" applyAlignment="1">
      <alignment horizontal="center"/>
    </xf>
    <xf numFmtId="2" fontId="18" fillId="0" borderId="11" xfId="0" applyNumberFormat="1" applyFont="1" applyFill="1" applyBorder="1" applyAlignment="1">
      <alignment horizontal="center"/>
    </xf>
    <xf numFmtId="0" fontId="18" fillId="0" borderId="0" xfId="0" applyFont="1" applyFill="1"/>
    <xf numFmtId="0" fontId="18" fillId="0" borderId="15" xfId="0" applyFont="1" applyFill="1" applyBorder="1" applyAlignment="1">
      <alignment horizontal="center" vertical="center"/>
    </xf>
    <xf numFmtId="0" fontId="18" fillId="2" borderId="16" xfId="0" applyFont="1" applyFill="1" applyBorder="1"/>
    <xf numFmtId="2" fontId="18" fillId="2" borderId="16" xfId="0" applyNumberFormat="1" applyFont="1" applyFill="1" applyBorder="1" applyAlignment="1">
      <alignment horizontal="center"/>
    </xf>
    <xf numFmtId="0" fontId="18" fillId="2" borderId="16" xfId="0" applyFont="1" applyFill="1" applyBorder="1" applyAlignment="1">
      <alignment horizontal="center"/>
    </xf>
    <xf numFmtId="2" fontId="18" fillId="2" borderId="1" xfId="0" applyNumberFormat="1" applyFont="1" applyFill="1" applyBorder="1" applyAlignment="1">
      <alignment horizontal="center"/>
    </xf>
    <xf numFmtId="0" fontId="18" fillId="0" borderId="16" xfId="0" applyFont="1" applyFill="1" applyBorder="1"/>
    <xf numFmtId="0" fontId="18" fillId="0" borderId="16" xfId="0" applyFont="1" applyFill="1" applyBorder="1" applyAlignment="1">
      <alignment horizontal="center"/>
    </xf>
    <xf numFmtId="2" fontId="18" fillId="0" borderId="1" xfId="0" applyNumberFormat="1" applyFont="1" applyFill="1" applyBorder="1" applyAlignment="1">
      <alignment horizontal="center"/>
    </xf>
    <xf numFmtId="0" fontId="15" fillId="0" borderId="16" xfId="0" applyFont="1" applyFill="1" applyBorder="1"/>
    <xf numFmtId="0" fontId="18" fillId="0" borderId="17" xfId="0" applyFont="1" applyFill="1" applyBorder="1" applyAlignment="1">
      <alignment horizontal="center" vertical="center"/>
    </xf>
    <xf numFmtId="0" fontId="18" fillId="0" borderId="1" xfId="0" applyFont="1" applyFill="1" applyBorder="1"/>
    <xf numFmtId="0" fontId="18" fillId="0" borderId="1" xfId="0" applyFont="1" applyFill="1" applyBorder="1" applyAlignment="1">
      <alignment horizontal="center"/>
    </xf>
    <xf numFmtId="0" fontId="18" fillId="0" borderId="0" xfId="0" applyFont="1" applyFill="1" applyBorder="1" applyAlignment="1">
      <alignment horizontal="center" vertical="center"/>
    </xf>
    <xf numFmtId="0" fontId="18" fillId="0" borderId="0" xfId="0" applyFont="1" applyFill="1" applyBorder="1"/>
    <xf numFmtId="0" fontId="18" fillId="0" borderId="0" xfId="0" applyFont="1" applyFill="1" applyBorder="1" applyAlignment="1">
      <alignment horizontal="center"/>
    </xf>
    <xf numFmtId="2" fontId="18" fillId="0" borderId="0" xfId="0" applyNumberFormat="1" applyFont="1" applyFill="1" applyBorder="1" applyAlignment="1">
      <alignment horizontal="center"/>
    </xf>
    <xf numFmtId="0" fontId="19" fillId="0" borderId="0" xfId="0" applyFont="1" applyFill="1" applyBorder="1"/>
    <xf numFmtId="0" fontId="20" fillId="0" borderId="0" xfId="0" applyFont="1" applyFill="1" applyBorder="1" applyAlignment="1">
      <alignment horizontal="center" wrapText="1"/>
    </xf>
    <xf numFmtId="0" fontId="21" fillId="0" borderId="0" xfId="0" applyFont="1" applyFill="1" applyBorder="1" applyAlignment="1">
      <alignment wrapText="1"/>
    </xf>
    <xf numFmtId="0" fontId="23" fillId="0" borderId="0" xfId="4" applyFont="1" applyFill="1" applyBorder="1" applyAlignment="1" applyProtection="1">
      <alignment horizontal="center" vertical="center"/>
    </xf>
    <xf numFmtId="0" fontId="22" fillId="0" borderId="0" xfId="4" applyFill="1" applyBorder="1" applyAlignment="1" applyProtection="1">
      <alignment vertical="center"/>
    </xf>
    <xf numFmtId="0" fontId="20" fillId="0" borderId="0" xfId="0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vertical="center" wrapText="1"/>
    </xf>
    <xf numFmtId="0" fontId="20" fillId="0" borderId="0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/>
    </xf>
    <xf numFmtId="3" fontId="20" fillId="0" borderId="0" xfId="0" applyNumberFormat="1" applyFont="1" applyFill="1" applyBorder="1" applyAlignment="1">
      <alignment horizontal="center" vertical="center"/>
    </xf>
    <xf numFmtId="0" fontId="20" fillId="0" borderId="0" xfId="0" applyFont="1" applyFill="1" applyBorder="1"/>
    <xf numFmtId="0" fontId="20" fillId="0" borderId="0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vertical="center"/>
    </xf>
    <xf numFmtId="0" fontId="24" fillId="0" borderId="0" xfId="0" applyFont="1" applyFill="1" applyBorder="1" applyAlignment="1">
      <alignment horizontal="center"/>
    </xf>
    <xf numFmtId="0" fontId="25" fillId="0" borderId="0" xfId="0" applyFont="1" applyFill="1" applyBorder="1" applyAlignment="1"/>
    <xf numFmtId="0" fontId="24" fillId="0" borderId="0" xfId="0" applyFont="1" applyFill="1" applyBorder="1" applyAlignment="1">
      <alignment horizontal="center" wrapText="1"/>
    </xf>
    <xf numFmtId="0" fontId="25" fillId="0" borderId="0" xfId="0" applyFont="1" applyFill="1" applyBorder="1" applyAlignment="1">
      <alignment wrapText="1"/>
    </xf>
    <xf numFmtId="0" fontId="20" fillId="0" borderId="0" xfId="0" applyFont="1" applyFill="1" applyBorder="1" applyAlignment="1">
      <alignment horizontal="center"/>
    </xf>
    <xf numFmtId="0" fontId="19" fillId="0" borderId="0" xfId="0" applyFont="1" applyFill="1" applyBorder="1" applyAlignment="1"/>
    <xf numFmtId="14" fontId="20" fillId="0" borderId="3" xfId="0" applyNumberFormat="1" applyFont="1" applyFill="1" applyBorder="1" applyAlignment="1">
      <alignment horizontal="center"/>
    </xf>
    <xf numFmtId="0" fontId="20" fillId="0" borderId="3" xfId="0" applyFont="1" applyFill="1" applyBorder="1" applyAlignment="1">
      <alignment horizontal="center"/>
    </xf>
    <xf numFmtId="0" fontId="20" fillId="0" borderId="0" xfId="0" applyFont="1" applyFill="1" applyBorder="1" applyAlignment="1">
      <alignment horizontal="center"/>
    </xf>
    <xf numFmtId="3" fontId="20" fillId="0" borderId="0" xfId="0" applyNumberFormat="1" applyFont="1" applyFill="1" applyBorder="1" applyAlignment="1">
      <alignment horizontal="center"/>
    </xf>
    <xf numFmtId="0" fontId="20" fillId="0" borderId="0" xfId="0" applyFont="1" applyFill="1" applyBorder="1" applyAlignment="1"/>
    <xf numFmtId="0" fontId="26" fillId="0" borderId="0" xfId="0" applyFont="1" applyFill="1" applyBorder="1" applyAlignment="1">
      <alignment horizontal="center"/>
    </xf>
    <xf numFmtId="0" fontId="26" fillId="0" borderId="0" xfId="0" applyFont="1" applyFill="1" applyBorder="1" applyAlignment="1">
      <alignment horizontal="center"/>
    </xf>
    <xf numFmtId="3" fontId="26" fillId="0" borderId="0" xfId="0" applyNumberFormat="1" applyFont="1" applyFill="1" applyBorder="1" applyAlignment="1">
      <alignment horizontal="center"/>
    </xf>
    <xf numFmtId="0" fontId="27" fillId="0" borderId="0" xfId="0" applyFont="1" applyFill="1" applyBorder="1" applyAlignment="1">
      <alignment horizontal="center"/>
    </xf>
    <xf numFmtId="0" fontId="26" fillId="0" borderId="0" xfId="0" applyFont="1" applyFill="1" applyBorder="1" applyAlignment="1"/>
    <xf numFmtId="0" fontId="26" fillId="0" borderId="18" xfId="0" applyFont="1" applyFill="1" applyBorder="1" applyAlignment="1">
      <alignment horizontal="center"/>
    </xf>
    <xf numFmtId="0" fontId="21" fillId="0" borderId="0" xfId="2" applyFont="1" applyAlignment="1"/>
    <xf numFmtId="0" fontId="21" fillId="0" borderId="0" xfId="2" applyFont="1" applyAlignment="1">
      <alignment horizontal="center"/>
    </xf>
    <xf numFmtId="0" fontId="21" fillId="0" borderId="0" xfId="2" applyFont="1" applyAlignment="1">
      <alignment wrapText="1"/>
    </xf>
    <xf numFmtId="3" fontId="21" fillId="0" borderId="0" xfId="2" applyNumberFormat="1" applyFont="1" applyAlignment="1"/>
    <xf numFmtId="3" fontId="21" fillId="0" borderId="0" xfId="2" applyNumberFormat="1" applyFont="1" applyAlignment="1">
      <alignment horizontal="center"/>
    </xf>
    <xf numFmtId="14" fontId="21" fillId="0" borderId="0" xfId="2" applyNumberFormat="1" applyFont="1" applyAlignment="1">
      <alignment horizontal="center" wrapText="1"/>
    </xf>
    <xf numFmtId="0" fontId="27" fillId="0" borderId="0" xfId="2" applyFont="1" applyAlignment="1"/>
    <xf numFmtId="0" fontId="28" fillId="0" borderId="14" xfId="2" applyFont="1" applyBorder="1" applyAlignment="1">
      <alignment horizontal="center" vertical="top" wrapText="1"/>
    </xf>
    <xf numFmtId="0" fontId="28" fillId="0" borderId="0" xfId="2" applyFont="1" applyBorder="1" applyAlignment="1">
      <alignment horizontal="center" vertical="top" wrapText="1"/>
    </xf>
    <xf numFmtId="0" fontId="28" fillId="0" borderId="19" xfId="2" applyFont="1" applyBorder="1" applyAlignment="1">
      <alignment horizontal="center" vertical="top" wrapText="1"/>
    </xf>
    <xf numFmtId="3" fontId="28" fillId="0" borderId="0" xfId="2" applyNumberFormat="1" applyFont="1" applyBorder="1" applyAlignment="1">
      <alignment horizontal="center" vertical="top" wrapText="1"/>
    </xf>
    <xf numFmtId="0" fontId="28" fillId="0" borderId="2" xfId="2" applyFont="1" applyBorder="1" applyAlignment="1">
      <alignment horizontal="center" vertical="top" wrapText="1"/>
    </xf>
    <xf numFmtId="0" fontId="28" fillId="0" borderId="10" xfId="2" applyFont="1" applyBorder="1" applyAlignment="1">
      <alignment horizontal="center" vertical="top" wrapText="1"/>
    </xf>
    <xf numFmtId="0" fontId="28" fillId="0" borderId="4" xfId="2" applyFont="1" applyBorder="1" applyAlignment="1">
      <alignment horizontal="center" vertical="top" wrapText="1"/>
    </xf>
    <xf numFmtId="0" fontId="28" fillId="0" borderId="5" xfId="2" applyFont="1" applyBorder="1" applyAlignment="1">
      <alignment horizontal="center" vertical="top" wrapText="1"/>
    </xf>
    <xf numFmtId="0" fontId="28" fillId="0" borderId="0" xfId="2" applyFont="1" applyBorder="1" applyAlignment="1">
      <alignment vertical="top" wrapText="1"/>
    </xf>
    <xf numFmtId="0" fontId="28" fillId="0" borderId="10" xfId="2" applyFont="1" applyBorder="1" applyAlignment="1">
      <alignment vertical="top" wrapText="1"/>
    </xf>
    <xf numFmtId="0" fontId="28" fillId="0" borderId="4" xfId="2" applyFont="1" applyBorder="1" applyAlignment="1">
      <alignment vertical="top" wrapText="1"/>
    </xf>
    <xf numFmtId="0" fontId="28" fillId="0" borderId="4" xfId="2" applyFont="1" applyBorder="1" applyAlignment="1">
      <alignment horizontal="center" vertical="top" wrapText="1"/>
    </xf>
    <xf numFmtId="0" fontId="28" fillId="0" borderId="5" xfId="2" applyFont="1" applyBorder="1" applyAlignment="1">
      <alignment vertical="top" wrapText="1"/>
    </xf>
    <xf numFmtId="0" fontId="21" fillId="0" borderId="20" xfId="2" applyFont="1" applyBorder="1" applyAlignment="1">
      <alignment horizontal="center" vertical="top" wrapText="1"/>
    </xf>
    <xf numFmtId="3" fontId="21" fillId="0" borderId="20" xfId="2" applyNumberFormat="1" applyFont="1" applyBorder="1" applyAlignment="1">
      <alignment horizontal="center" vertical="top" wrapText="1"/>
    </xf>
    <xf numFmtId="0" fontId="27" fillId="0" borderId="0" xfId="2" applyFont="1" applyBorder="1" applyAlignment="1"/>
    <xf numFmtId="0" fontId="28" fillId="0" borderId="0" xfId="2" applyFont="1" applyBorder="1" applyAlignment="1">
      <alignment horizontal="center" vertical="top" wrapText="1"/>
    </xf>
    <xf numFmtId="3" fontId="25" fillId="3" borderId="0" xfId="2" applyNumberFormat="1" applyFont="1" applyFill="1" applyBorder="1" applyAlignment="1" applyProtection="1">
      <alignment vertical="top" wrapText="1"/>
      <protection locked="0"/>
    </xf>
    <xf numFmtId="0" fontId="27" fillId="0" borderId="1" xfId="2" applyFont="1" applyFill="1" applyBorder="1" applyAlignment="1" applyProtection="1">
      <alignment vertical="top" wrapText="1"/>
      <protection locked="0"/>
    </xf>
    <xf numFmtId="2" fontId="27" fillId="3" borderId="1" xfId="2" applyNumberFormat="1" applyFont="1" applyFill="1" applyBorder="1" applyAlignment="1">
      <alignment horizontal="center" vertical="center"/>
    </xf>
    <xf numFmtId="2" fontId="25" fillId="3" borderId="0" xfId="2" applyNumberFormat="1" applyFont="1" applyFill="1" applyBorder="1" applyAlignment="1" applyProtection="1">
      <alignment vertical="top" wrapText="1"/>
      <protection locked="0"/>
    </xf>
    <xf numFmtId="165" fontId="27" fillId="0" borderId="0" xfId="2" applyNumberFormat="1" applyFont="1" applyBorder="1" applyAlignment="1">
      <alignment horizontal="center" vertical="top" wrapText="1"/>
    </xf>
    <xf numFmtId="3" fontId="27" fillId="0" borderId="0" xfId="2" applyNumberFormat="1" applyFont="1" applyAlignment="1"/>
    <xf numFmtId="3" fontId="27" fillId="0" borderId="0" xfId="2" applyNumberFormat="1" applyFont="1" applyBorder="1" applyAlignment="1">
      <alignment horizontal="center" vertical="top" wrapText="1"/>
    </xf>
    <xf numFmtId="0" fontId="27" fillId="0" borderId="21" xfId="2" applyFont="1" applyBorder="1" applyAlignment="1">
      <alignment horizontal="center"/>
    </xf>
    <xf numFmtId="0" fontId="27" fillId="0" borderId="0" xfId="2" applyFont="1" applyAlignment="1">
      <alignment wrapText="1"/>
    </xf>
    <xf numFmtId="0" fontId="25" fillId="0" borderId="0" xfId="2" applyFont="1" applyBorder="1" applyAlignment="1">
      <alignment vertical="top" wrapText="1"/>
    </xf>
    <xf numFmtId="1" fontId="25" fillId="0" borderId="0" xfId="2" applyNumberFormat="1" applyFont="1" applyBorder="1" applyAlignment="1">
      <alignment vertical="top" wrapText="1"/>
    </xf>
    <xf numFmtId="165" fontId="27" fillId="0" borderId="19" xfId="2" applyNumberFormat="1" applyFont="1" applyBorder="1" applyAlignment="1">
      <alignment horizontal="center" vertical="top" wrapText="1"/>
    </xf>
    <xf numFmtId="3" fontId="28" fillId="0" borderId="0" xfId="2" applyNumberFormat="1" applyFont="1" applyBorder="1" applyAlignment="1">
      <alignment vertical="top" wrapText="1"/>
    </xf>
    <xf numFmtId="0" fontId="27" fillId="0" borderId="1" xfId="2" applyFont="1" applyFill="1" applyBorder="1" applyAlignment="1" applyProtection="1">
      <alignment horizontal="center" vertical="top" wrapText="1"/>
      <protection locked="0"/>
    </xf>
    <xf numFmtId="1" fontId="25" fillId="0" borderId="20" xfId="2" applyNumberFormat="1" applyFont="1" applyBorder="1" applyAlignment="1">
      <alignment vertical="top" wrapText="1"/>
    </xf>
    <xf numFmtId="0" fontId="29" fillId="0" borderId="20" xfId="2" applyFont="1" applyBorder="1" applyAlignment="1"/>
    <xf numFmtId="0" fontId="27" fillId="0" borderId="21" xfId="2" applyFont="1" applyBorder="1" applyAlignment="1"/>
    <xf numFmtId="0" fontId="27" fillId="0" borderId="3" xfId="2" applyFont="1" applyBorder="1" applyAlignment="1"/>
    <xf numFmtId="0" fontId="27" fillId="0" borderId="20" xfId="2" applyFont="1" applyBorder="1" applyAlignment="1"/>
    <xf numFmtId="165" fontId="27" fillId="0" borderId="22" xfId="2" applyNumberFormat="1" applyFont="1" applyBorder="1" applyAlignment="1">
      <alignment horizontal="center" vertical="top" wrapText="1"/>
    </xf>
    <xf numFmtId="3" fontId="27" fillId="0" borderId="20" xfId="2" applyNumberFormat="1" applyFont="1" applyBorder="1" applyAlignment="1">
      <alignment horizontal="center" vertical="top" wrapText="1"/>
    </xf>
    <xf numFmtId="0" fontId="27" fillId="0" borderId="23" xfId="2" applyFont="1" applyBorder="1" applyAlignment="1">
      <alignment horizontal="center"/>
    </xf>
    <xf numFmtId="0" fontId="27" fillId="0" borderId="22" xfId="2" applyFont="1" applyBorder="1" applyAlignment="1"/>
    <xf numFmtId="0" fontId="30" fillId="0" borderId="24" xfId="2" applyFont="1" applyBorder="1" applyAlignment="1">
      <alignment wrapText="1"/>
    </xf>
    <xf numFmtId="0" fontId="27" fillId="0" borderId="25" xfId="2" applyFont="1" applyBorder="1" applyAlignment="1"/>
    <xf numFmtId="165" fontId="27" fillId="0" borderId="26" xfId="2" applyNumberFormat="1" applyFont="1" applyBorder="1" applyAlignment="1">
      <alignment horizontal="center" vertical="top" wrapText="1"/>
    </xf>
    <xf numFmtId="3" fontId="25" fillId="0" borderId="0" xfId="2" applyNumberFormat="1" applyFont="1" applyBorder="1" applyAlignment="1">
      <alignment vertical="top" wrapText="1"/>
    </xf>
    <xf numFmtId="3" fontId="27" fillId="0" borderId="24" xfId="2" applyNumberFormat="1" applyFont="1" applyBorder="1" applyAlignment="1">
      <alignment horizontal="center" vertical="top" wrapText="1"/>
    </xf>
    <xf numFmtId="0" fontId="27" fillId="0" borderId="24" xfId="2" applyFont="1" applyBorder="1" applyAlignment="1">
      <alignment horizontal="center" vertical="top" wrapText="1"/>
    </xf>
    <xf numFmtId="0" fontId="31" fillId="0" borderId="0" xfId="0" applyFont="1" applyFill="1" applyBorder="1" applyAlignment="1">
      <alignment horizontal="center" vertical="center" wrapText="1"/>
    </xf>
    <xf numFmtId="0" fontId="27" fillId="0" borderId="27" xfId="2" applyFont="1" applyBorder="1" applyAlignment="1"/>
    <xf numFmtId="0" fontId="28" fillId="0" borderId="10" xfId="2" applyFont="1" applyBorder="1" applyAlignment="1">
      <alignment horizontal="right" vertical="top" wrapText="1"/>
    </xf>
    <xf numFmtId="0" fontId="28" fillId="0" borderId="5" xfId="2" applyFont="1" applyBorder="1" applyAlignment="1">
      <alignment horizontal="right" vertical="top" wrapText="1"/>
    </xf>
    <xf numFmtId="0" fontId="28" fillId="0" borderId="22" xfId="2" applyFont="1" applyBorder="1" applyAlignment="1">
      <alignment horizontal="center" vertical="top" wrapText="1"/>
    </xf>
    <xf numFmtId="0" fontId="28" fillId="0" borderId="20" xfId="2" applyFont="1" applyBorder="1" applyAlignment="1">
      <alignment horizontal="center" vertical="top" wrapText="1"/>
    </xf>
    <xf numFmtId="0" fontId="29" fillId="0" borderId="23" xfId="2" applyFont="1" applyBorder="1" applyAlignment="1"/>
    <xf numFmtId="0" fontId="27" fillId="0" borderId="2" xfId="2" applyFont="1" applyBorder="1" applyAlignment="1">
      <alignment vertical="top" wrapText="1"/>
    </xf>
    <xf numFmtId="1" fontId="27" fillId="0" borderId="2" xfId="2" applyNumberFormat="1" applyFont="1" applyBorder="1" applyAlignment="1">
      <alignment vertical="top" wrapText="1"/>
    </xf>
    <xf numFmtId="0" fontId="25" fillId="0" borderId="28" xfId="2" applyFont="1" applyBorder="1" applyAlignment="1">
      <alignment vertical="top" wrapText="1"/>
    </xf>
    <xf numFmtId="0" fontId="30" fillId="0" borderId="29" xfId="2" applyFont="1" applyBorder="1" applyAlignment="1">
      <alignment wrapText="1"/>
    </xf>
    <xf numFmtId="0" fontId="25" fillId="0" borderId="30" xfId="2" applyFont="1" applyBorder="1" applyAlignment="1">
      <alignment vertical="top" wrapText="1"/>
    </xf>
    <xf numFmtId="0" fontId="27" fillId="0" borderId="24" xfId="2" applyFont="1" applyBorder="1" applyAlignment="1">
      <alignment horizontal="center"/>
    </xf>
    <xf numFmtId="0" fontId="25" fillId="0" borderId="20" xfId="2" applyFont="1" applyBorder="1" applyAlignment="1">
      <alignment vertical="top" wrapText="1"/>
    </xf>
    <xf numFmtId="0" fontId="29" fillId="0" borderId="29" xfId="2" applyFont="1" applyBorder="1" applyAlignment="1"/>
    <xf numFmtId="3" fontId="27" fillId="0" borderId="19" xfId="2" applyNumberFormat="1" applyFont="1" applyBorder="1" applyAlignment="1">
      <alignment horizontal="center" vertical="top" wrapText="1"/>
    </xf>
    <xf numFmtId="0" fontId="28" fillId="0" borderId="10" xfId="2" applyFont="1" applyBorder="1" applyAlignment="1">
      <alignment horizontal="center" wrapText="1"/>
    </xf>
    <xf numFmtId="0" fontId="28" fillId="0" borderId="4" xfId="2" applyFont="1" applyBorder="1" applyAlignment="1">
      <alignment horizontal="center" wrapText="1"/>
    </xf>
    <xf numFmtId="0" fontId="28" fillId="0" borderId="2" xfId="2" applyFont="1" applyBorder="1" applyAlignment="1">
      <alignment horizontal="center" wrapText="1"/>
    </xf>
    <xf numFmtId="0" fontId="27" fillId="0" borderId="31" xfId="2" applyFont="1" applyBorder="1" applyAlignment="1"/>
    <xf numFmtId="0" fontId="28" fillId="0" borderId="2" xfId="2" applyFont="1" applyBorder="1" applyAlignment="1">
      <alignment vertical="center" wrapText="1"/>
    </xf>
    <xf numFmtId="0" fontId="21" fillId="0" borderId="10" xfId="2" applyFont="1" applyBorder="1" applyAlignment="1">
      <alignment vertical="center" wrapText="1"/>
    </xf>
    <xf numFmtId="0" fontId="27" fillId="0" borderId="2" xfId="2" applyFont="1" applyBorder="1" applyAlignment="1">
      <alignment horizontal="center" vertical="center"/>
    </xf>
    <xf numFmtId="1" fontId="25" fillId="0" borderId="19" xfId="2" applyNumberFormat="1" applyFont="1" applyBorder="1" applyAlignment="1">
      <alignment vertical="top" wrapText="1"/>
    </xf>
    <xf numFmtId="0" fontId="25" fillId="0" borderId="32" xfId="2" applyFont="1" applyBorder="1" applyAlignment="1">
      <alignment vertical="top" wrapText="1"/>
    </xf>
    <xf numFmtId="0" fontId="27" fillId="0" borderId="26" xfId="2" applyFont="1" applyBorder="1" applyAlignment="1"/>
    <xf numFmtId="3" fontId="27" fillId="0" borderId="24" xfId="2" applyNumberFormat="1" applyFont="1" applyBorder="1" applyAlignment="1">
      <alignment horizontal="center"/>
    </xf>
    <xf numFmtId="0" fontId="25" fillId="0" borderId="29" xfId="2" applyFont="1" applyBorder="1" applyAlignment="1">
      <alignment vertical="top" wrapText="1"/>
    </xf>
    <xf numFmtId="1" fontId="21" fillId="0" borderId="10" xfId="2" applyNumberFormat="1" applyFont="1" applyBorder="1" applyAlignment="1">
      <alignment vertical="center" wrapText="1"/>
    </xf>
    <xf numFmtId="3" fontId="27" fillId="0" borderId="0" xfId="2" applyNumberFormat="1" applyFont="1" applyAlignment="1">
      <alignment horizontal="center"/>
    </xf>
    <xf numFmtId="0" fontId="25" fillId="0" borderId="2" xfId="2" applyFont="1" applyBorder="1" applyAlignment="1">
      <alignment vertical="center" wrapText="1"/>
    </xf>
    <xf numFmtId="0" fontId="27" fillId="0" borderId="10" xfId="2" applyFont="1" applyBorder="1" applyAlignment="1">
      <alignment vertical="center" wrapText="1"/>
    </xf>
    <xf numFmtId="0" fontId="27" fillId="0" borderId="19" xfId="2" applyFont="1" applyBorder="1" applyAlignment="1"/>
    <xf numFmtId="3" fontId="27" fillId="0" borderId="20" xfId="2" applyNumberFormat="1" applyFont="1" applyBorder="1" applyAlignment="1">
      <alignment horizontal="center"/>
    </xf>
    <xf numFmtId="0" fontId="27" fillId="0" borderId="0" xfId="2" applyFont="1" applyAlignment="1">
      <alignment horizontal="center"/>
    </xf>
    <xf numFmtId="0" fontId="27" fillId="0" borderId="0" xfId="2" applyNumberFormat="1" applyFont="1" applyBorder="1" applyAlignment="1">
      <alignment horizontal="left" vertical="center"/>
    </xf>
    <xf numFmtId="0" fontId="32" fillId="0" borderId="0" xfId="2" applyFont="1" applyAlignment="1">
      <alignment wrapText="1"/>
    </xf>
    <xf numFmtId="0" fontId="32" fillId="0" borderId="0" xfId="2" applyFont="1" applyAlignment="1"/>
    <xf numFmtId="0" fontId="20" fillId="0" borderId="0" xfId="0" applyFont="1" applyFill="1" applyBorder="1" applyAlignment="1">
      <alignment horizontal="left" wrapText="1"/>
    </xf>
    <xf numFmtId="0" fontId="20" fillId="0" borderId="0" xfId="2" applyFont="1" applyAlignment="1">
      <alignment horizontal="right"/>
    </xf>
    <xf numFmtId="0" fontId="20" fillId="0" borderId="0" xfId="0" applyFont="1" applyFill="1" applyBorder="1" applyAlignment="1">
      <alignment wrapText="1"/>
    </xf>
    <xf numFmtId="0" fontId="20" fillId="0" borderId="0" xfId="0" applyFont="1" applyFill="1" applyBorder="1" applyAlignment="1" applyProtection="1">
      <alignment horizontal="right"/>
      <protection locked="0"/>
    </xf>
    <xf numFmtId="0" fontId="20" fillId="0" borderId="4" xfId="2" applyFont="1" applyBorder="1" applyAlignment="1">
      <alignment horizontal="center" vertical="top" wrapText="1"/>
    </xf>
    <xf numFmtId="0" fontId="32" fillId="0" borderId="1" xfId="2" applyFont="1" applyFill="1" applyBorder="1" applyAlignment="1" applyProtection="1">
      <alignment horizontal="center" vertical="top" wrapText="1"/>
      <protection locked="0"/>
    </xf>
    <xf numFmtId="0" fontId="32" fillId="0" borderId="1" xfId="2" applyFont="1" applyFill="1" applyBorder="1" applyAlignment="1" applyProtection="1">
      <alignment vertical="top" wrapText="1"/>
      <protection locked="0"/>
    </xf>
    <xf numFmtId="2" fontId="32" fillId="3" borderId="1" xfId="2" applyNumberFormat="1" applyFont="1" applyFill="1" applyBorder="1" applyAlignment="1">
      <alignment horizontal="center" vertical="center"/>
    </xf>
    <xf numFmtId="0" fontId="20" fillId="0" borderId="10" xfId="2" applyFont="1" applyBorder="1" applyAlignment="1">
      <alignment horizontal="right" vertical="top" wrapText="1"/>
    </xf>
    <xf numFmtId="0" fontId="32" fillId="0" borderId="2" xfId="2" applyFont="1" applyBorder="1" applyAlignment="1">
      <alignment vertical="top" wrapText="1"/>
    </xf>
    <xf numFmtId="1" fontId="32" fillId="0" borderId="2" xfId="2" applyNumberFormat="1" applyFont="1" applyBorder="1" applyAlignment="1">
      <alignment vertical="top" wrapText="1"/>
    </xf>
    <xf numFmtId="0" fontId="33" fillId="0" borderId="2" xfId="2" applyFont="1" applyBorder="1" applyAlignment="1">
      <alignment vertical="center" wrapText="1"/>
    </xf>
    <xf numFmtId="0" fontId="33" fillId="0" borderId="10" xfId="2" applyFont="1" applyBorder="1" applyAlignment="1">
      <alignment vertical="center" wrapText="1"/>
    </xf>
    <xf numFmtId="0" fontId="24" fillId="0" borderId="2" xfId="2" applyFont="1" applyBorder="1" applyAlignment="1">
      <alignment horizontal="center"/>
    </xf>
    <xf numFmtId="1" fontId="33" fillId="0" borderId="10" xfId="2" applyNumberFormat="1" applyFont="1" applyBorder="1" applyAlignment="1">
      <alignment vertical="center" wrapText="1"/>
    </xf>
    <xf numFmtId="0" fontId="24" fillId="0" borderId="2" xfId="2" applyFont="1" applyBorder="1" applyAlignment="1">
      <alignment vertical="center" wrapText="1"/>
    </xf>
    <xf numFmtId="0" fontId="24" fillId="0" borderId="10" xfId="2" applyFont="1" applyBorder="1" applyAlignment="1">
      <alignment vertical="center" wrapText="1"/>
    </xf>
    <xf numFmtId="0" fontId="27" fillId="0" borderId="2" xfId="2" applyFont="1" applyBorder="1" applyAlignment="1">
      <alignment horizontal="center"/>
    </xf>
    <xf numFmtId="14" fontId="21" fillId="0" borderId="0" xfId="2" applyNumberFormat="1" applyFont="1" applyAlignment="1">
      <alignment horizontal="center"/>
    </xf>
    <xf numFmtId="165" fontId="27" fillId="3" borderId="1" xfId="2" applyNumberFormat="1" applyFont="1" applyFill="1" applyBorder="1" applyAlignment="1"/>
    <xf numFmtId="2" fontId="27" fillId="3" borderId="2" xfId="2" applyNumberFormat="1" applyFont="1" applyFill="1" applyBorder="1" applyAlignment="1"/>
    <xf numFmtId="0" fontId="34" fillId="0" borderId="2" xfId="2" applyFont="1" applyBorder="1" applyAlignment="1">
      <alignment horizontal="center" wrapText="1"/>
    </xf>
    <xf numFmtId="0" fontId="20" fillId="0" borderId="2" xfId="2" applyFont="1" applyBorder="1" applyAlignment="1">
      <alignment vertical="center" wrapText="1"/>
    </xf>
    <xf numFmtId="0" fontId="20" fillId="0" borderId="10" xfId="2" applyFont="1" applyBorder="1" applyAlignment="1">
      <alignment vertical="center" wrapText="1"/>
    </xf>
    <xf numFmtId="0" fontId="32" fillId="0" borderId="2" xfId="2" applyFont="1" applyBorder="1" applyAlignment="1">
      <alignment horizontal="center" vertical="center"/>
    </xf>
    <xf numFmtId="0" fontId="20" fillId="0" borderId="4" xfId="2" applyFont="1" applyBorder="1" applyAlignment="1">
      <alignment vertical="top" wrapText="1"/>
    </xf>
    <xf numFmtId="0" fontId="20" fillId="0" borderId="5" xfId="2" applyFont="1" applyBorder="1" applyAlignment="1">
      <alignment vertical="top" wrapText="1"/>
    </xf>
    <xf numFmtId="1" fontId="20" fillId="0" borderId="10" xfId="2" applyNumberFormat="1" applyFont="1" applyBorder="1" applyAlignment="1">
      <alignment vertical="center" wrapText="1"/>
    </xf>
    <xf numFmtId="0" fontId="32" fillId="0" borderId="2" xfId="2" applyFont="1" applyBorder="1" applyAlignment="1">
      <alignment vertical="center" wrapText="1"/>
    </xf>
    <xf numFmtId="0" fontId="32" fillId="0" borderId="10" xfId="2" applyFont="1" applyBorder="1" applyAlignment="1">
      <alignment vertical="center" wrapText="1"/>
    </xf>
    <xf numFmtId="0" fontId="25" fillId="0" borderId="10" xfId="2" applyFont="1" applyBorder="1" applyAlignment="1">
      <alignment vertical="center" wrapText="1"/>
    </xf>
    <xf numFmtId="0" fontId="20" fillId="0" borderId="0" xfId="0" applyFont="1" applyFill="1" applyBorder="1" applyAlignment="1">
      <alignment horizontal="left"/>
    </xf>
    <xf numFmtId="0" fontId="21" fillId="0" borderId="0" xfId="2" applyFont="1" applyBorder="1" applyAlignment="1">
      <alignment horizontal="center" vertical="top" wrapText="1"/>
    </xf>
    <xf numFmtId="2" fontId="27" fillId="3" borderId="1" xfId="2" applyNumberFormat="1" applyFont="1" applyFill="1" applyBorder="1" applyAlignment="1"/>
    <xf numFmtId="0" fontId="27" fillId="0" borderId="0" xfId="2" applyFont="1" applyBorder="1" applyAlignment="1">
      <alignment horizontal="center"/>
    </xf>
    <xf numFmtId="0" fontId="27" fillId="0" borderId="8" xfId="2" applyFont="1" applyFill="1" applyBorder="1" applyAlignment="1" applyProtection="1">
      <alignment horizontal="center" vertical="top" wrapText="1"/>
      <protection locked="0"/>
    </xf>
    <xf numFmtId="2" fontId="25" fillId="3" borderId="2" xfId="2" applyNumberFormat="1" applyFont="1" applyFill="1" applyBorder="1" applyAlignment="1" applyProtection="1">
      <alignment vertical="top" wrapText="1"/>
      <protection locked="0"/>
    </xf>
    <xf numFmtId="0" fontId="27" fillId="0" borderId="0" xfId="2" applyFont="1" applyBorder="1" applyAlignment="1">
      <alignment horizontal="center" vertical="top" wrapText="1"/>
    </xf>
    <xf numFmtId="2" fontId="25" fillId="3" borderId="2" xfId="2" applyNumberFormat="1" applyFont="1" applyFill="1" applyBorder="1" applyAlignment="1" applyProtection="1">
      <alignment horizontal="center" vertical="center" wrapText="1"/>
      <protection locked="0"/>
    </xf>
    <xf numFmtId="0" fontId="35" fillId="0" borderId="28" xfId="2" applyFont="1" applyBorder="1" applyAlignment="1">
      <alignment vertical="top" wrapText="1"/>
    </xf>
    <xf numFmtId="0" fontId="28" fillId="0" borderId="10" xfId="2" applyFont="1" applyBorder="1" applyAlignment="1">
      <alignment vertical="center" wrapText="1"/>
    </xf>
    <xf numFmtId="2" fontId="28" fillId="0" borderId="2" xfId="2" applyNumberFormat="1" applyFont="1" applyBorder="1" applyAlignment="1">
      <alignment horizontal="center" vertical="center"/>
    </xf>
    <xf numFmtId="0" fontId="28" fillId="0" borderId="2" xfId="2" applyFont="1" applyBorder="1" applyAlignment="1">
      <alignment horizontal="center" vertical="center"/>
    </xf>
    <xf numFmtId="1" fontId="28" fillId="0" borderId="10" xfId="2" applyNumberFormat="1" applyFont="1" applyBorder="1" applyAlignment="1">
      <alignment vertical="center" wrapText="1"/>
    </xf>
    <xf numFmtId="0" fontId="25" fillId="0" borderId="2" xfId="2" applyFont="1" applyBorder="1" applyAlignment="1">
      <alignment horizontal="center" vertical="center"/>
    </xf>
    <xf numFmtId="0" fontId="27" fillId="0" borderId="33" xfId="2" applyFont="1" applyBorder="1" applyAlignment="1">
      <alignment horizontal="center"/>
    </xf>
    <xf numFmtId="0" fontId="35" fillId="0" borderId="10" xfId="2" applyFont="1" applyBorder="1" applyAlignment="1">
      <alignment vertical="center" wrapText="1"/>
    </xf>
    <xf numFmtId="0" fontId="25" fillId="0" borderId="2" xfId="2" applyFont="1" applyBorder="1" applyAlignment="1">
      <alignment horizontal="center"/>
    </xf>
  </cellXfs>
  <cellStyles count="5">
    <cellStyle name="Normal 2" xfId="3"/>
    <cellStyle name="Гиперссылка" xfId="4" builtinId="8"/>
    <cellStyle name="Обычный" xfId="0" builtinId="0"/>
    <cellStyle name="Обычный 2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75;&#1086;&#1085;&#1082;&#1072;%20&#1074;%20&#1073;&#1072;&#1089;&#1089;&#1077;&#1081;&#1085;&#1077;%20&#1057;-1%20&#1074;&#1079;&#1088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1075;&#1086;&#1085;&#1082;&#1072;%20&#1074;%20&#1073;&#1072;&#1089;&#1089;&#1077;&#1081;&#1085;&#1077;%20&#1075;&#1088;&#1077;&#1073;&#1085;&#1086;&#1081;%20&#1089;&#1083;&#1072;&#1083;&#1086;&#1084;%20&#1074;&#1079;&#1088;&#1086;&#1089;&#1083;&#1099;&#107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!!!"/>
      <sheetName val="Соревнования Р-4"/>
      <sheetName val="Соревнования Р-6"/>
      <sheetName val="База Рафтинг"/>
      <sheetName val="Стартовый Р-4"/>
      <sheetName val="Стартовый на печать"/>
      <sheetName val="Стартовый Р-6"/>
      <sheetName val="Квалификация Р-4"/>
      <sheetName val="Квалификация на печать"/>
      <sheetName val="Квалификация Р-6"/>
      <sheetName val="К-1ю"/>
      <sheetName val="К-1д"/>
      <sheetName val="С-1ю"/>
      <sheetName val="H2H на печать"/>
      <sheetName val="База Рафтинг (2)"/>
      <sheetName val="Стартовый на печать (2)"/>
      <sheetName val="Квалификация на печать (2)"/>
      <sheetName val="С-1д"/>
      <sheetName val="H2H Рафт-4М (2)"/>
      <sheetName val="H2H Рафт-4Ж (3)"/>
      <sheetName val="H2H Рафт-6М (2)"/>
      <sheetName val="H2H Рафт-6Ж (2)"/>
      <sheetName val="H2H Рафт-4Ж (2)"/>
      <sheetName val="H2H на печать (2)"/>
      <sheetName val="Стартовый для слалома (2)"/>
      <sheetName val="Слалом (2)"/>
      <sheetName val="Слалом на печать (2)"/>
      <sheetName val="Стартовый для гонки (2)"/>
      <sheetName val="Длинная гонка (2)"/>
      <sheetName val="Длинная гонка на печать (2)"/>
      <sheetName val="Многоборье на печать (2)"/>
      <sheetName val="Не трогать ==&gt; (2)"/>
      <sheetName val="Заявка (2)"/>
      <sheetName val="Многоборье (2)"/>
      <sheetName val="Сетка (2)"/>
      <sheetName val="Стартовый для слалома"/>
      <sheetName val="Слалом"/>
      <sheetName val="Слалом на печать"/>
      <sheetName val="Стартовый для гонки"/>
      <sheetName val="Длинная гонка"/>
      <sheetName val="Длинная гонка на печать"/>
      <sheetName val="Многоборье на печать"/>
      <sheetName val="Не трогать ==&gt;"/>
      <sheetName val="Заявка"/>
      <sheetName val="Многоборье"/>
      <sheetName val="Сетка"/>
      <sheetName val="Разряды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Комитет по молодежной политике, физической культуре и спорту Республики Алтай
РОО "Федерация гребного слалома, рафтинга и спортивного туризма Республики Алтай"</v>
          </cell>
        </row>
        <row r="3">
          <cell r="A3" t="str">
            <v>Открытый Чемпионат Республики Алтай в закрытых помещениях по гребному слалому "УЛАЛУ БАССПРИНТ-2017"</v>
          </cell>
        </row>
        <row r="9">
          <cell r="A9" t="str">
            <v>27 января 2017г.</v>
          </cell>
          <cell r="D9" t="str">
            <v>г. Горно-Алтайск, Республика Алтай</v>
          </cell>
        </row>
      </sheetData>
      <sheetData sheetId="5" refreshError="1"/>
      <sheetData sheetId="6" refreshError="1"/>
      <sheetData sheetId="7">
        <row r="32">
          <cell r="H32" t="str">
            <v>Н.А.Дегтярев</v>
          </cell>
        </row>
        <row r="34">
          <cell r="H34" t="str">
            <v>Н.В.Майманова</v>
          </cell>
        </row>
      </sheetData>
      <sheetData sheetId="8">
        <row r="15">
          <cell r="B15">
            <v>1</v>
          </cell>
          <cell r="C15" t="str">
            <v>66, Сеткин Кирилл</v>
          </cell>
        </row>
        <row r="16">
          <cell r="B16">
            <v>2</v>
          </cell>
          <cell r="C16" t="str">
            <v>54, Дегтярев Андрей</v>
          </cell>
        </row>
        <row r="17">
          <cell r="B17">
            <v>3</v>
          </cell>
          <cell r="C17" t="str">
            <v>57, Лабанов Сергей</v>
          </cell>
        </row>
        <row r="18">
          <cell r="B18">
            <v>4</v>
          </cell>
          <cell r="C18" t="str">
            <v>69, Дяденко Александр</v>
          </cell>
        </row>
        <row r="19">
          <cell r="B19">
            <v>5</v>
          </cell>
          <cell r="C19" t="str">
            <v>58, Лебедев Денис</v>
          </cell>
        </row>
        <row r="20">
          <cell r="B20">
            <v>6</v>
          </cell>
          <cell r="C20" t="str">
            <v>63, Тебеков Айас</v>
          </cell>
        </row>
        <row r="21">
          <cell r="B21">
            <v>7</v>
          </cell>
          <cell r="C21" t="str">
            <v>64, Полянских Максим</v>
          </cell>
        </row>
        <row r="22">
          <cell r="B22">
            <v>8</v>
          </cell>
          <cell r="C22" t="str">
            <v>74, Талпа Кирилл</v>
          </cell>
        </row>
        <row r="23">
          <cell r="B23">
            <v>9</v>
          </cell>
          <cell r="C23" t="str">
            <v>53, Акчин Дмитрий</v>
          </cell>
        </row>
        <row r="24">
          <cell r="B24">
            <v>10</v>
          </cell>
          <cell r="C24" t="str">
            <v>59, Свиридов Евгений</v>
          </cell>
        </row>
        <row r="25">
          <cell r="B25">
            <v>11</v>
          </cell>
          <cell r="C25" t="str">
            <v>65, Ковязин Андрей</v>
          </cell>
        </row>
        <row r="26">
          <cell r="B26">
            <v>12</v>
          </cell>
          <cell r="C26" t="str">
            <v>72, Соколов Илья</v>
          </cell>
        </row>
        <row r="27">
          <cell r="B27">
            <v>13</v>
          </cell>
          <cell r="C27" t="str">
            <v>51, Кудрявцев Павел</v>
          </cell>
        </row>
        <row r="28">
          <cell r="B28">
            <v>14</v>
          </cell>
          <cell r="C28" t="str">
            <v>90, Фролов Игорь</v>
          </cell>
        </row>
        <row r="29">
          <cell r="B29">
            <v>15</v>
          </cell>
          <cell r="C29" t="str">
            <v>56, Хабаров Дмитрий</v>
          </cell>
        </row>
        <row r="30">
          <cell r="B30">
            <v>16</v>
          </cell>
          <cell r="C30" t="str">
            <v>76, Золотухин Данил</v>
          </cell>
        </row>
      </sheetData>
      <sheetData sheetId="9" refreshError="1"/>
      <sheetData sheetId="10">
        <row r="23">
          <cell r="W23" t="str">
            <v>59, Свиридов Евгений</v>
          </cell>
          <cell r="X23">
            <v>122.42</v>
          </cell>
          <cell r="Z23" t="str">
            <v>69, Дяденко Александр</v>
          </cell>
          <cell r="AA23" t="str">
            <v>96.10 (догн)</v>
          </cell>
        </row>
        <row r="24">
          <cell r="W24" t="str">
            <v>57, Лабанов Сергей</v>
          </cell>
          <cell r="X24">
            <v>117.56</v>
          </cell>
          <cell r="Z24" t="str">
            <v>66, Сеткин Кирилл</v>
          </cell>
          <cell r="AA24">
            <v>98.1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>
        <row r="2">
          <cell r="S2">
            <v>16</v>
          </cell>
        </row>
        <row r="3">
          <cell r="B3">
            <v>1</v>
          </cell>
          <cell r="C3">
            <v>2</v>
          </cell>
          <cell r="D3">
            <v>3</v>
          </cell>
          <cell r="E3">
            <v>4</v>
          </cell>
          <cell r="F3">
            <v>5</v>
          </cell>
          <cell r="G3">
            <v>6</v>
          </cell>
          <cell r="H3">
            <v>7</v>
          </cell>
          <cell r="I3">
            <v>8</v>
          </cell>
          <cell r="J3">
            <v>9</v>
          </cell>
          <cell r="K3">
            <v>10</v>
          </cell>
          <cell r="L3">
            <v>11</v>
          </cell>
          <cell r="M3">
            <v>12</v>
          </cell>
          <cell r="N3">
            <v>13</v>
          </cell>
          <cell r="O3">
            <v>14</v>
          </cell>
          <cell r="P3">
            <v>15</v>
          </cell>
          <cell r="Q3">
            <v>16</v>
          </cell>
        </row>
        <row r="4">
          <cell r="A4">
            <v>8</v>
          </cell>
          <cell r="J4">
            <v>8</v>
          </cell>
          <cell r="K4">
            <v>8</v>
          </cell>
          <cell r="L4">
            <v>8</v>
          </cell>
          <cell r="M4">
            <v>8</v>
          </cell>
          <cell r="N4">
            <v>8</v>
          </cell>
          <cell r="O4">
            <v>8</v>
          </cell>
          <cell r="P4">
            <v>8</v>
          </cell>
          <cell r="Q4">
            <v>8</v>
          </cell>
        </row>
        <row r="5">
          <cell r="A5">
            <v>16</v>
          </cell>
          <cell r="J5">
            <v>9</v>
          </cell>
          <cell r="K5">
            <v>10</v>
          </cell>
          <cell r="L5">
            <v>11</v>
          </cell>
          <cell r="M5">
            <v>12</v>
          </cell>
          <cell r="N5">
            <v>13</v>
          </cell>
          <cell r="O5">
            <v>14</v>
          </cell>
          <cell r="P5">
            <v>15</v>
          </cell>
          <cell r="Q5">
            <v>16</v>
          </cell>
        </row>
        <row r="6">
          <cell r="A6">
            <v>4</v>
          </cell>
          <cell r="N6">
            <v>4</v>
          </cell>
          <cell r="O6">
            <v>4</v>
          </cell>
          <cell r="P6">
            <v>4</v>
          </cell>
          <cell r="Q6">
            <v>4</v>
          </cell>
        </row>
        <row r="7">
          <cell r="A7">
            <v>12</v>
          </cell>
          <cell r="N7">
            <v>9</v>
          </cell>
          <cell r="O7">
            <v>10</v>
          </cell>
          <cell r="P7">
            <v>11</v>
          </cell>
          <cell r="Q7">
            <v>12</v>
          </cell>
        </row>
        <row r="8">
          <cell r="A8">
            <v>6</v>
          </cell>
          <cell r="L8">
            <v>6</v>
          </cell>
          <cell r="M8">
            <v>6</v>
          </cell>
          <cell r="N8">
            <v>6</v>
          </cell>
          <cell r="O8">
            <v>6</v>
          </cell>
          <cell r="P8">
            <v>6</v>
          </cell>
          <cell r="Q8">
            <v>6</v>
          </cell>
        </row>
        <row r="9">
          <cell r="A9">
            <v>14</v>
          </cell>
          <cell r="L9">
            <v>9</v>
          </cell>
          <cell r="M9">
            <v>10</v>
          </cell>
          <cell r="N9">
            <v>11</v>
          </cell>
          <cell r="O9">
            <v>12</v>
          </cell>
          <cell r="P9">
            <v>13</v>
          </cell>
          <cell r="Q9">
            <v>14</v>
          </cell>
        </row>
        <row r="10">
          <cell r="A10">
            <v>2</v>
          </cell>
          <cell r="P10">
            <v>2</v>
          </cell>
          <cell r="Q10">
            <v>2</v>
          </cell>
        </row>
        <row r="11">
          <cell r="A11">
            <v>10</v>
          </cell>
          <cell r="P11">
            <v>9</v>
          </cell>
          <cell r="Q11">
            <v>10</v>
          </cell>
        </row>
        <row r="12">
          <cell r="A12">
            <v>7</v>
          </cell>
          <cell r="K12">
            <v>7</v>
          </cell>
          <cell r="L12">
            <v>7</v>
          </cell>
          <cell r="M12">
            <v>7</v>
          </cell>
          <cell r="N12">
            <v>7</v>
          </cell>
          <cell r="O12">
            <v>7</v>
          </cell>
          <cell r="P12">
            <v>7</v>
          </cell>
          <cell r="Q12">
            <v>7</v>
          </cell>
        </row>
        <row r="13">
          <cell r="A13">
            <v>15</v>
          </cell>
          <cell r="K13">
            <v>9</v>
          </cell>
          <cell r="L13">
            <v>10</v>
          </cell>
          <cell r="M13">
            <v>11</v>
          </cell>
          <cell r="N13">
            <v>12</v>
          </cell>
          <cell r="O13">
            <v>13</v>
          </cell>
          <cell r="P13">
            <v>14</v>
          </cell>
          <cell r="Q13">
            <v>15</v>
          </cell>
        </row>
        <row r="14">
          <cell r="A14">
            <v>3</v>
          </cell>
          <cell r="O14">
            <v>3</v>
          </cell>
          <cell r="P14">
            <v>3</v>
          </cell>
          <cell r="Q14">
            <v>3</v>
          </cell>
        </row>
        <row r="15">
          <cell r="A15">
            <v>11</v>
          </cell>
          <cell r="O15">
            <v>9</v>
          </cell>
          <cell r="P15">
            <v>10</v>
          </cell>
          <cell r="Q15">
            <v>11</v>
          </cell>
        </row>
        <row r="16">
          <cell r="A16">
            <v>5</v>
          </cell>
          <cell r="M16">
            <v>5</v>
          </cell>
          <cell r="N16">
            <v>5</v>
          </cell>
          <cell r="O16">
            <v>5</v>
          </cell>
          <cell r="P16">
            <v>5</v>
          </cell>
          <cell r="Q16">
            <v>5</v>
          </cell>
        </row>
        <row r="17">
          <cell r="A17">
            <v>13</v>
          </cell>
          <cell r="M17">
            <v>9</v>
          </cell>
          <cell r="N17">
            <v>10</v>
          </cell>
          <cell r="O17">
            <v>11</v>
          </cell>
          <cell r="P17">
            <v>12</v>
          </cell>
          <cell r="Q17">
            <v>13</v>
          </cell>
        </row>
        <row r="18">
          <cell r="A18">
            <v>1</v>
          </cell>
          <cell r="Q18">
            <v>1</v>
          </cell>
        </row>
        <row r="19">
          <cell r="A19">
            <v>9</v>
          </cell>
          <cell r="Q19">
            <v>9</v>
          </cell>
        </row>
        <row r="25">
          <cell r="B25">
            <v>1</v>
          </cell>
          <cell r="C25">
            <v>2</v>
          </cell>
          <cell r="D25">
            <v>3</v>
          </cell>
          <cell r="E25">
            <v>4</v>
          </cell>
          <cell r="F25">
            <v>5</v>
          </cell>
          <cell r="G25">
            <v>6</v>
          </cell>
          <cell r="H25">
            <v>7</v>
          </cell>
          <cell r="I25">
            <v>8</v>
          </cell>
          <cell r="J25">
            <v>9</v>
          </cell>
          <cell r="K25">
            <v>10</v>
          </cell>
          <cell r="L25">
            <v>11</v>
          </cell>
          <cell r="M25">
            <v>12</v>
          </cell>
          <cell r="N25">
            <v>13</v>
          </cell>
          <cell r="O25">
            <v>14</v>
          </cell>
          <cell r="P25">
            <v>15</v>
          </cell>
          <cell r="Q25">
            <v>16</v>
          </cell>
        </row>
        <row r="26">
          <cell r="A26">
            <v>8</v>
          </cell>
          <cell r="F26">
            <v>5</v>
          </cell>
          <cell r="G26">
            <v>6</v>
          </cell>
          <cell r="H26">
            <v>7</v>
          </cell>
          <cell r="I26">
            <v>8</v>
          </cell>
        </row>
        <row r="27">
          <cell r="A27">
            <v>4</v>
          </cell>
          <cell r="F27">
            <v>4</v>
          </cell>
          <cell r="G27">
            <v>4</v>
          </cell>
          <cell r="H27">
            <v>4</v>
          </cell>
          <cell r="I27">
            <v>4</v>
          </cell>
          <cell r="J27">
            <v>4</v>
          </cell>
          <cell r="K27">
            <v>4</v>
          </cell>
          <cell r="L27">
            <v>4</v>
          </cell>
          <cell r="M27">
            <v>4</v>
          </cell>
        </row>
        <row r="28">
          <cell r="A28">
            <v>6</v>
          </cell>
          <cell r="H28">
            <v>5</v>
          </cell>
          <cell r="I28">
            <v>6</v>
          </cell>
          <cell r="J28">
            <v>6</v>
          </cell>
          <cell r="K28">
            <v>6</v>
          </cell>
        </row>
        <row r="29">
          <cell r="A29">
            <v>2</v>
          </cell>
          <cell r="H29">
            <v>2</v>
          </cell>
          <cell r="I29">
            <v>2</v>
          </cell>
          <cell r="J29">
            <v>2</v>
          </cell>
          <cell r="K29">
            <v>2</v>
          </cell>
          <cell r="L29">
            <v>2</v>
          </cell>
          <cell r="M29">
            <v>2</v>
          </cell>
          <cell r="N29">
            <v>2</v>
          </cell>
          <cell r="O29">
            <v>2</v>
          </cell>
        </row>
        <row r="30">
          <cell r="A30">
            <v>7</v>
          </cell>
          <cell r="G30">
            <v>5</v>
          </cell>
          <cell r="H30">
            <v>6</v>
          </cell>
          <cell r="I30">
            <v>7</v>
          </cell>
          <cell r="J30">
            <v>7</v>
          </cell>
        </row>
        <row r="31">
          <cell r="A31">
            <v>3</v>
          </cell>
          <cell r="G31">
            <v>3</v>
          </cell>
          <cell r="H31">
            <v>3</v>
          </cell>
          <cell r="I31">
            <v>3</v>
          </cell>
          <cell r="J31">
            <v>3</v>
          </cell>
          <cell r="K31">
            <v>3</v>
          </cell>
          <cell r="L31">
            <v>3</v>
          </cell>
          <cell r="M31">
            <v>3</v>
          </cell>
          <cell r="N31">
            <v>3</v>
          </cell>
        </row>
        <row r="32">
          <cell r="A32">
            <v>5</v>
          </cell>
          <cell r="I32">
            <v>5</v>
          </cell>
          <cell r="J32">
            <v>5</v>
          </cell>
          <cell r="K32">
            <v>5</v>
          </cell>
          <cell r="L32">
            <v>5</v>
          </cell>
        </row>
        <row r="33">
          <cell r="A33">
            <v>1</v>
          </cell>
          <cell r="I33">
            <v>1</v>
          </cell>
          <cell r="J33">
            <v>1</v>
          </cell>
          <cell r="K33">
            <v>1</v>
          </cell>
          <cell r="L33">
            <v>1</v>
          </cell>
          <cell r="M33">
            <v>1</v>
          </cell>
          <cell r="N33">
            <v>1</v>
          </cell>
          <cell r="O33">
            <v>1</v>
          </cell>
          <cell r="P33">
            <v>1</v>
          </cell>
        </row>
        <row r="38">
          <cell r="B38">
            <v>1</v>
          </cell>
          <cell r="C38">
            <v>2</v>
          </cell>
          <cell r="D38">
            <v>3</v>
          </cell>
          <cell r="E38">
            <v>4</v>
          </cell>
          <cell r="F38">
            <v>5</v>
          </cell>
          <cell r="G38">
            <v>6</v>
          </cell>
          <cell r="H38">
            <v>7</v>
          </cell>
          <cell r="I38">
            <v>8</v>
          </cell>
          <cell r="J38">
            <v>9</v>
          </cell>
          <cell r="K38">
            <v>10</v>
          </cell>
          <cell r="L38">
            <v>11</v>
          </cell>
          <cell r="M38">
            <v>12</v>
          </cell>
          <cell r="N38">
            <v>13</v>
          </cell>
          <cell r="O38">
            <v>14</v>
          </cell>
          <cell r="P38">
            <v>15</v>
          </cell>
          <cell r="Q38">
            <v>16</v>
          </cell>
        </row>
        <row r="39">
          <cell r="A39">
            <v>4</v>
          </cell>
          <cell r="D39">
            <v>3</v>
          </cell>
          <cell r="E39">
            <v>4</v>
          </cell>
        </row>
        <row r="40">
          <cell r="A40">
            <v>2</v>
          </cell>
          <cell r="D40">
            <v>2</v>
          </cell>
          <cell r="E40">
            <v>2</v>
          </cell>
          <cell r="F40">
            <v>2</v>
          </cell>
          <cell r="G40">
            <v>2</v>
          </cell>
        </row>
        <row r="41">
          <cell r="A41">
            <v>3</v>
          </cell>
          <cell r="E41">
            <v>3</v>
          </cell>
          <cell r="F41">
            <v>3</v>
          </cell>
        </row>
        <row r="42">
          <cell r="A42">
            <v>1</v>
          </cell>
          <cell r="E42">
            <v>1</v>
          </cell>
          <cell r="F42">
            <v>1</v>
          </cell>
          <cell r="G42">
            <v>1</v>
          </cell>
          <cell r="H42">
            <v>1</v>
          </cell>
        </row>
      </sheetData>
      <sheetData sheetId="4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!!!"/>
      <sheetName val="Соревнования Р-4"/>
      <sheetName val="Соревнования Р-6"/>
      <sheetName val="База Рафтинг"/>
      <sheetName val="Стартовый Р-4"/>
      <sheetName val="Стартовый на печать"/>
      <sheetName val="Стартовый Р-6"/>
      <sheetName val="Квалификация Р-4"/>
      <sheetName val="Квалификация на печать"/>
      <sheetName val="Квалификация Р-6"/>
      <sheetName val="К-1м"/>
      <sheetName val="К-1ж"/>
      <sheetName val="С-1м"/>
      <sheetName val="H2H на печать"/>
      <sheetName val="База Рафтинг (2)"/>
      <sheetName val="Стартовый на печать (2)"/>
      <sheetName val="Квалификация на печать (2)"/>
      <sheetName val="С-1ж"/>
      <sheetName val="H2H Рафт-4М (2)"/>
      <sheetName val="H2H Рафт-4Ж (3)"/>
      <sheetName val="H2H Рафт-6М (2)"/>
      <sheetName val="H2H Рафт-6Ж (2)"/>
      <sheetName val="H2H Рафт-4Ж (2)"/>
      <sheetName val="H2H на печать (2)"/>
      <sheetName val="Стартовый для слалома (2)"/>
      <sheetName val="Слалом (2)"/>
      <sheetName val="Слалом на печать (2)"/>
      <sheetName val="Стартовый для гонки (2)"/>
      <sheetName val="Длинная гонка (2)"/>
      <sheetName val="Длинная гонка на печать (2)"/>
      <sheetName val="Многоборье на печать (2)"/>
      <sheetName val="Не трогать ==&gt; (2)"/>
      <sheetName val="Заявка (2)"/>
      <sheetName val="Многоборье (2)"/>
      <sheetName val="Сетка (2)"/>
      <sheetName val="Стартовый для слалома"/>
      <sheetName val="Слалом"/>
      <sheetName val="Слалом на печать"/>
      <sheetName val="Стартовый для гонки"/>
      <sheetName val="Длинная гонка"/>
      <sheetName val="Длинная гонка на печать"/>
      <sheetName val="Многоборье на печать"/>
      <sheetName val="Не трогать ==&gt;"/>
      <sheetName val="Заявка"/>
      <sheetName val="Многоборье"/>
      <sheetName val="Сетка"/>
      <sheetName val="Разряды"/>
    </sheetNames>
    <sheetDataSet>
      <sheetData sheetId="0"/>
      <sheetData sheetId="1">
        <row r="13">
          <cell r="B13" t="str">
            <v>К-1</v>
          </cell>
        </row>
        <row r="14">
          <cell r="B14" t="str">
            <v>К-1ж</v>
          </cell>
        </row>
      </sheetData>
      <sheetData sheetId="2"/>
      <sheetData sheetId="3"/>
      <sheetData sheetId="4">
        <row r="1">
          <cell r="A1" t="str">
            <v>Комитет по молодежной политике, физической культуре и спорту Республики Алтай
РОО "Федерация гребного слалома, рафтинга и спортивного туризма Республики Алтай"</v>
          </cell>
        </row>
        <row r="3">
          <cell r="A3" t="str">
            <v>Открытый Чемпионат Республики Алтай в закрытых помещениях по гребному слалому "УЛАЛУ БАССПРИНТ-2017"</v>
          </cell>
        </row>
        <row r="9">
          <cell r="A9" t="str">
            <v>27 января 2017г.</v>
          </cell>
          <cell r="D9" t="str">
            <v>г. Горно-Алтайск, Республика Алтай</v>
          </cell>
        </row>
      </sheetData>
      <sheetData sheetId="5"/>
      <sheetData sheetId="6"/>
      <sheetData sheetId="7">
        <row r="32">
          <cell r="H32" t="str">
            <v>Н.А.Дегтярев</v>
          </cell>
        </row>
        <row r="34">
          <cell r="H34" t="str">
            <v>Н.В.Майманова</v>
          </cell>
        </row>
        <row r="57">
          <cell r="H57" t="str">
            <v>Н.А.Дегтярев</v>
          </cell>
        </row>
        <row r="59">
          <cell r="H59" t="str">
            <v>Н.В.Майманова</v>
          </cell>
        </row>
      </sheetData>
      <sheetData sheetId="8">
        <row r="15">
          <cell r="B15">
            <v>1</v>
          </cell>
          <cell r="C15" t="str">
            <v>7, Тищенко Дмитрий</v>
          </cell>
        </row>
        <row r="16">
          <cell r="B16">
            <v>2</v>
          </cell>
          <cell r="C16" t="str">
            <v>4, Прожерин Артем</v>
          </cell>
        </row>
        <row r="17">
          <cell r="B17">
            <v>3</v>
          </cell>
          <cell r="C17" t="str">
            <v>1, Лебедев Денис</v>
          </cell>
        </row>
        <row r="18">
          <cell r="B18">
            <v>4</v>
          </cell>
          <cell r="C18" t="str">
            <v>2, Боровков Дмитрий</v>
          </cell>
        </row>
        <row r="19">
          <cell r="B19">
            <v>5</v>
          </cell>
          <cell r="C19" t="str">
            <v>5, Дяденко Александр</v>
          </cell>
        </row>
        <row r="20">
          <cell r="B20">
            <v>6</v>
          </cell>
          <cell r="C20" t="str">
            <v>3, Береговой Константин</v>
          </cell>
        </row>
        <row r="21">
          <cell r="B21">
            <v>7</v>
          </cell>
          <cell r="C21" t="str">
            <v>6, Зырянов Аким</v>
          </cell>
        </row>
        <row r="22">
          <cell r="B22">
            <v>8</v>
          </cell>
          <cell r="C22" t="str">
            <v/>
          </cell>
        </row>
        <row r="23">
          <cell r="B23">
            <v>9</v>
          </cell>
          <cell r="C23" t="str">
            <v/>
          </cell>
        </row>
        <row r="24">
          <cell r="B24">
            <v>10</v>
          </cell>
          <cell r="C24" t="str">
            <v/>
          </cell>
        </row>
        <row r="25">
          <cell r="B25">
            <v>11</v>
          </cell>
          <cell r="C25" t="str">
            <v/>
          </cell>
        </row>
        <row r="26">
          <cell r="B26">
            <v>12</v>
          </cell>
          <cell r="C26" t="str">
            <v/>
          </cell>
        </row>
        <row r="27">
          <cell r="B27">
            <v>13</v>
          </cell>
          <cell r="C27" t="str">
            <v/>
          </cell>
        </row>
        <row r="28">
          <cell r="B28">
            <v>14</v>
          </cell>
          <cell r="C28" t="str">
            <v/>
          </cell>
        </row>
        <row r="29">
          <cell r="B29">
            <v>15</v>
          </cell>
          <cell r="C29" t="str">
            <v/>
          </cell>
        </row>
        <row r="30">
          <cell r="B30">
            <v>16</v>
          </cell>
          <cell r="C30" t="str">
            <v/>
          </cell>
        </row>
        <row r="52">
          <cell r="B52">
            <v>1</v>
          </cell>
          <cell r="C52" t="str">
            <v>11, Третьякова Светлана</v>
          </cell>
        </row>
        <row r="53">
          <cell r="B53">
            <v>2</v>
          </cell>
          <cell r="C53" t="str">
            <v>9, Амосова Алена</v>
          </cell>
        </row>
        <row r="54">
          <cell r="B54">
            <v>3</v>
          </cell>
          <cell r="C54" t="str">
            <v>8, Прасова Татьяна</v>
          </cell>
        </row>
        <row r="55">
          <cell r="B55">
            <v>4</v>
          </cell>
          <cell r="C55" t="str">
            <v>10, Соколова Виктория</v>
          </cell>
        </row>
        <row r="56">
          <cell r="B56">
            <v>5</v>
          </cell>
          <cell r="C56" t="str">
            <v/>
          </cell>
        </row>
        <row r="57">
          <cell r="B57">
            <v>6</v>
          </cell>
          <cell r="C57" t="str">
            <v/>
          </cell>
        </row>
        <row r="58">
          <cell r="B58">
            <v>7</v>
          </cell>
          <cell r="C58" t="str">
            <v/>
          </cell>
        </row>
        <row r="59">
          <cell r="B59">
            <v>8</v>
          </cell>
          <cell r="C59" t="str">
            <v/>
          </cell>
        </row>
        <row r="60">
          <cell r="B60">
            <v>9</v>
          </cell>
          <cell r="C60" t="str">
            <v/>
          </cell>
        </row>
        <row r="61">
          <cell r="B61">
            <v>10</v>
          </cell>
          <cell r="C61" t="str">
            <v/>
          </cell>
        </row>
        <row r="62">
          <cell r="B62">
            <v>11</v>
          </cell>
          <cell r="C62" t="str">
            <v/>
          </cell>
        </row>
        <row r="63">
          <cell r="B63">
            <v>12</v>
          </cell>
          <cell r="C63" t="str">
            <v/>
          </cell>
        </row>
        <row r="64">
          <cell r="B64">
            <v>13</v>
          </cell>
          <cell r="C64" t="str">
            <v/>
          </cell>
        </row>
        <row r="65">
          <cell r="B65">
            <v>14</v>
          </cell>
          <cell r="C65" t="str">
            <v/>
          </cell>
        </row>
        <row r="66">
          <cell r="B66">
            <v>15</v>
          </cell>
          <cell r="C66" t="str">
            <v/>
          </cell>
        </row>
        <row r="67">
          <cell r="B67">
            <v>16</v>
          </cell>
          <cell r="C67" t="str">
            <v/>
          </cell>
        </row>
      </sheetData>
      <sheetData sheetId="9">
        <row r="57">
          <cell r="H57" t="str">
            <v>Н.А.Дегтярев</v>
          </cell>
        </row>
        <row r="59">
          <cell r="H59" t="str">
            <v>Н.В.Майманова</v>
          </cell>
        </row>
      </sheetData>
      <sheetData sheetId="10">
        <row r="1">
          <cell r="D1" t="str">
            <v>Комитет по молодежной политике, физической культуре и спорту Республики Алтай
РОО "Федерация гребного слалома, рафтинга и спортивного туризма Республики Алтай"</v>
          </cell>
        </row>
        <row r="3">
          <cell r="D3" t="str">
            <v>Открытый Чемпионат Республики Алтай в закрытых помещениях по гребному слалому "УЛАЛУ БАССПРИНТ-2017"</v>
          </cell>
        </row>
        <row r="10">
          <cell r="D10" t="str">
            <v>27 января 2017г.</v>
          </cell>
          <cell r="Z10" t="str">
            <v>г. Горно-Алтайск, Республика Алтай</v>
          </cell>
        </row>
        <row r="23">
          <cell r="W23" t="str">
            <v>2, Боровков Дмитрий</v>
          </cell>
          <cell r="X23">
            <v>111.98</v>
          </cell>
          <cell r="Z23" t="str">
            <v>4, Прожерин Артем</v>
          </cell>
          <cell r="AA23">
            <v>94.89</v>
          </cell>
        </row>
        <row r="24">
          <cell r="W24" t="str">
            <v>1, Лебедев Денис</v>
          </cell>
          <cell r="X24">
            <v>167.79</v>
          </cell>
          <cell r="Z24" t="str">
            <v>7, Тищенко Дмитрий</v>
          </cell>
          <cell r="AA24">
            <v>97.77</v>
          </cell>
        </row>
      </sheetData>
      <sheetData sheetId="11">
        <row r="16">
          <cell r="A16">
            <v>8</v>
          </cell>
          <cell r="B16">
            <v>2</v>
          </cell>
          <cell r="C16">
            <v>0</v>
          </cell>
          <cell r="D16" t="str">
            <v/>
          </cell>
          <cell r="E16" t="str">
            <v/>
          </cell>
        </row>
        <row r="17">
          <cell r="A17">
            <v>8</v>
          </cell>
          <cell r="B17">
            <v>3</v>
          </cell>
          <cell r="C17">
            <v>0</v>
          </cell>
          <cell r="D17" t="str">
            <v/>
          </cell>
          <cell r="E17" t="str">
            <v/>
          </cell>
        </row>
        <row r="18">
          <cell r="E18" t="str">
            <v>2 заезд</v>
          </cell>
        </row>
        <row r="19">
          <cell r="A19">
            <v>8</v>
          </cell>
          <cell r="B19">
            <v>4</v>
          </cell>
          <cell r="C19">
            <v>0</v>
          </cell>
          <cell r="D19" t="str">
            <v/>
          </cell>
          <cell r="E19" t="str">
            <v/>
          </cell>
        </row>
        <row r="20">
          <cell r="A20">
            <v>8</v>
          </cell>
          <cell r="B20">
            <v>5</v>
          </cell>
          <cell r="C20">
            <v>0</v>
          </cell>
          <cell r="D20" t="str">
            <v/>
          </cell>
          <cell r="E20" t="str">
            <v/>
          </cell>
        </row>
        <row r="21">
          <cell r="E21" t="str">
            <v>3 заезд</v>
          </cell>
        </row>
        <row r="22">
          <cell r="A22">
            <v>8</v>
          </cell>
          <cell r="B22">
            <v>6</v>
          </cell>
          <cell r="C22">
            <v>0</v>
          </cell>
          <cell r="D22" t="str">
            <v/>
          </cell>
          <cell r="E22" t="str">
            <v/>
          </cell>
        </row>
        <row r="23">
          <cell r="A23">
            <v>8</v>
          </cell>
          <cell r="B23">
            <v>7</v>
          </cell>
          <cell r="C23">
            <v>0</v>
          </cell>
          <cell r="D23" t="str">
            <v/>
          </cell>
          <cell r="E23" t="str">
            <v/>
          </cell>
          <cell r="W23" t="str">
            <v>10, Соколова Виктория</v>
          </cell>
          <cell r="X23" t="str">
            <v>74.59 (догн)</v>
          </cell>
          <cell r="Z23" t="str">
            <v>9, Амосова Алена</v>
          </cell>
          <cell r="AA23">
            <v>80.069999999999993</v>
          </cell>
        </row>
        <row r="24">
          <cell r="E24" t="str">
            <v>4 заезд</v>
          </cell>
          <cell r="W24" t="str">
            <v>8, Прасова Татьяна</v>
          </cell>
          <cell r="X24">
            <v>80.59</v>
          </cell>
          <cell r="Z24" t="str">
            <v>11, Третьякова Светлана</v>
          </cell>
          <cell r="AA24">
            <v>75.27</v>
          </cell>
        </row>
        <row r="25">
          <cell r="A25">
            <v>8</v>
          </cell>
          <cell r="B25">
            <v>8</v>
          </cell>
          <cell r="C25">
            <v>0</v>
          </cell>
          <cell r="D25" t="str">
            <v/>
          </cell>
          <cell r="E25" t="str">
            <v/>
          </cell>
        </row>
        <row r="26">
          <cell r="A26">
            <v>8</v>
          </cell>
          <cell r="B26">
            <v>9</v>
          </cell>
          <cell r="C26">
            <v>0</v>
          </cell>
          <cell r="D26" t="str">
            <v/>
          </cell>
          <cell r="E26" t="str">
            <v/>
          </cell>
        </row>
        <row r="27">
          <cell r="E27" t="str">
            <v>5 заезд</v>
          </cell>
        </row>
        <row r="28">
          <cell r="A28">
            <v>8</v>
          </cell>
          <cell r="B28">
            <v>10</v>
          </cell>
          <cell r="C28">
            <v>0</v>
          </cell>
          <cell r="D28" t="str">
            <v/>
          </cell>
          <cell r="E28" t="str">
            <v/>
          </cell>
        </row>
        <row r="29">
          <cell r="A29">
            <v>8</v>
          </cell>
          <cell r="B29">
            <v>11</v>
          </cell>
          <cell r="C29">
            <v>0</v>
          </cell>
          <cell r="D29" t="str">
            <v/>
          </cell>
          <cell r="E29" t="str">
            <v/>
          </cell>
        </row>
        <row r="30">
          <cell r="E30" t="str">
            <v>6 заезд</v>
          </cell>
        </row>
        <row r="31">
          <cell r="A31">
            <v>8</v>
          </cell>
          <cell r="B31">
            <v>12</v>
          </cell>
          <cell r="C31">
            <v>0</v>
          </cell>
          <cell r="D31" t="str">
            <v/>
          </cell>
          <cell r="E31" t="str">
            <v/>
          </cell>
        </row>
        <row r="32">
          <cell r="A32">
            <v>8</v>
          </cell>
          <cell r="B32">
            <v>13</v>
          </cell>
          <cell r="C32">
            <v>0</v>
          </cell>
          <cell r="D32" t="str">
            <v/>
          </cell>
          <cell r="E32" t="str">
            <v/>
          </cell>
        </row>
        <row r="33">
          <cell r="E33" t="str">
            <v>7 заезд</v>
          </cell>
        </row>
        <row r="34">
          <cell r="A34">
            <v>8</v>
          </cell>
          <cell r="B34">
            <v>14</v>
          </cell>
          <cell r="C34">
            <v>0</v>
          </cell>
          <cell r="D34" t="str">
            <v/>
          </cell>
          <cell r="E34" t="str">
            <v/>
          </cell>
        </row>
        <row r="35">
          <cell r="A35">
            <v>8</v>
          </cell>
          <cell r="B35">
            <v>15</v>
          </cell>
          <cell r="C35">
            <v>0</v>
          </cell>
          <cell r="D35" t="str">
            <v/>
          </cell>
          <cell r="E35" t="str">
            <v/>
          </cell>
        </row>
        <row r="36">
          <cell r="E36" t="str">
            <v>8 заезд</v>
          </cell>
        </row>
        <row r="37">
          <cell r="A37">
            <v>8</v>
          </cell>
          <cell r="B37">
            <v>16</v>
          </cell>
          <cell r="C37">
            <v>0</v>
          </cell>
          <cell r="D37" t="str">
            <v/>
          </cell>
          <cell r="E37" t="str">
            <v/>
          </cell>
        </row>
        <row r="38">
          <cell r="A38">
            <v>8</v>
          </cell>
          <cell r="B38">
            <v>17</v>
          </cell>
          <cell r="C38">
            <v>0</v>
          </cell>
          <cell r="D38" t="str">
            <v/>
          </cell>
          <cell r="E38" t="str">
            <v/>
          </cell>
        </row>
      </sheetData>
      <sheetData sheetId="12">
        <row r="1">
          <cell r="D1" t="str">
            <v>Комитет по молодежной политике, физической культуре и спорту Республики Алтай
РОО "Федерация гребного слалома, рафтинга и спортивного туризма Республики Алтай"</v>
          </cell>
        </row>
        <row r="3">
          <cell r="D3" t="str">
            <v>Открытый Чемпионат Республики Алтай в закрытых помещениях по гребному слалому "УЛАЛУ БАССПРИНТ-2017"</v>
          </cell>
        </row>
        <row r="10">
          <cell r="D10" t="str">
            <v>27 января 2017г.</v>
          </cell>
          <cell r="Z10" t="str">
            <v>г. Горно-Алтайск, Республика Алтай</v>
          </cell>
        </row>
      </sheetData>
      <sheetData sheetId="13"/>
      <sheetData sheetId="14"/>
      <sheetData sheetId="15"/>
      <sheetData sheetId="16">
        <row r="52">
          <cell r="B52">
            <v>1</v>
          </cell>
          <cell r="C52" t="str">
            <v>44, Третьякова Светлана</v>
          </cell>
        </row>
        <row r="53">
          <cell r="B53">
            <v>2</v>
          </cell>
          <cell r="C53" t="str">
            <v>46, Прасова Татьяна</v>
          </cell>
        </row>
        <row r="54">
          <cell r="B54">
            <v>3</v>
          </cell>
          <cell r="C54" t="str">
            <v>43, Амосова Алена</v>
          </cell>
        </row>
        <row r="55">
          <cell r="B55">
            <v>4</v>
          </cell>
          <cell r="C55" t="str">
            <v>45, Соколова Виктория</v>
          </cell>
        </row>
        <row r="56">
          <cell r="B56">
            <v>5</v>
          </cell>
          <cell r="C56" t="str">
            <v/>
          </cell>
        </row>
        <row r="57">
          <cell r="B57">
            <v>6</v>
          </cell>
          <cell r="C57" t="str">
            <v/>
          </cell>
        </row>
        <row r="58">
          <cell r="B58">
            <v>7</v>
          </cell>
          <cell r="C58" t="str">
            <v/>
          </cell>
        </row>
        <row r="59">
          <cell r="B59">
            <v>8</v>
          </cell>
          <cell r="C59" t="str">
            <v/>
          </cell>
        </row>
        <row r="60">
          <cell r="B60">
            <v>9</v>
          </cell>
          <cell r="C60" t="str">
            <v/>
          </cell>
        </row>
        <row r="61">
          <cell r="B61">
            <v>10</v>
          </cell>
          <cell r="C61" t="str">
            <v/>
          </cell>
        </row>
        <row r="62">
          <cell r="B62">
            <v>11</v>
          </cell>
          <cell r="C62" t="str">
            <v/>
          </cell>
        </row>
        <row r="63">
          <cell r="B63">
            <v>12</v>
          </cell>
          <cell r="C63" t="str">
            <v/>
          </cell>
        </row>
        <row r="64">
          <cell r="B64">
            <v>13</v>
          </cell>
          <cell r="C64" t="str">
            <v/>
          </cell>
        </row>
        <row r="65">
          <cell r="B65">
            <v>14</v>
          </cell>
          <cell r="C65" t="str">
            <v/>
          </cell>
        </row>
        <row r="66">
          <cell r="B66">
            <v>15</v>
          </cell>
          <cell r="C66" t="str">
            <v/>
          </cell>
        </row>
        <row r="67">
          <cell r="B67">
            <v>16</v>
          </cell>
          <cell r="C67" t="str">
            <v/>
          </cell>
        </row>
      </sheetData>
      <sheetData sheetId="17">
        <row r="16">
          <cell r="A16">
            <v>8</v>
          </cell>
          <cell r="B16">
            <v>2</v>
          </cell>
          <cell r="C16">
            <v>0</v>
          </cell>
          <cell r="D16" t="str">
            <v/>
          </cell>
          <cell r="E16" t="str">
            <v/>
          </cell>
        </row>
        <row r="17">
          <cell r="A17">
            <v>8</v>
          </cell>
          <cell r="B17">
            <v>3</v>
          </cell>
          <cell r="C17">
            <v>0</v>
          </cell>
          <cell r="D17" t="str">
            <v/>
          </cell>
          <cell r="E17" t="str">
            <v/>
          </cell>
        </row>
        <row r="18">
          <cell r="E18" t="str">
            <v>2 заезд</v>
          </cell>
          <cell r="I18">
            <v>4</v>
          </cell>
          <cell r="J18">
            <v>2</v>
          </cell>
          <cell r="K18">
            <v>0</v>
          </cell>
          <cell r="L18">
            <v>0</v>
          </cell>
          <cell r="M18" t="str">
            <v/>
          </cell>
        </row>
        <row r="19">
          <cell r="A19">
            <v>8</v>
          </cell>
          <cell r="B19">
            <v>4</v>
          </cell>
          <cell r="C19">
            <v>0</v>
          </cell>
          <cell r="D19" t="str">
            <v/>
          </cell>
          <cell r="E19" t="str">
            <v/>
          </cell>
          <cell r="I19">
            <v>4</v>
          </cell>
          <cell r="J19">
            <v>3</v>
          </cell>
          <cell r="K19">
            <v>0</v>
          </cell>
          <cell r="L19">
            <v>0</v>
          </cell>
          <cell r="M19" t="str">
            <v/>
          </cell>
        </row>
        <row r="20">
          <cell r="A20">
            <v>8</v>
          </cell>
          <cell r="B20">
            <v>5</v>
          </cell>
          <cell r="C20">
            <v>0</v>
          </cell>
          <cell r="D20" t="str">
            <v/>
          </cell>
          <cell r="E20" t="str">
            <v/>
          </cell>
        </row>
        <row r="21">
          <cell r="E21" t="str">
            <v>3 заезд</v>
          </cell>
        </row>
        <row r="22">
          <cell r="A22">
            <v>8</v>
          </cell>
          <cell r="B22">
            <v>6</v>
          </cell>
          <cell r="C22">
            <v>0</v>
          </cell>
          <cell r="D22" t="str">
            <v/>
          </cell>
          <cell r="E22" t="str">
            <v/>
          </cell>
        </row>
        <row r="23">
          <cell r="A23">
            <v>8</v>
          </cell>
          <cell r="B23">
            <v>7</v>
          </cell>
          <cell r="C23">
            <v>0</v>
          </cell>
          <cell r="D23" t="str">
            <v/>
          </cell>
          <cell r="E23" t="str">
            <v/>
          </cell>
          <cell r="M23" t="str">
            <v>2 заезд</v>
          </cell>
          <cell r="W23" t="str">
            <v>45, Соколова Виктория</v>
          </cell>
          <cell r="X23">
            <v>126.86</v>
          </cell>
          <cell r="Z23" t="str">
            <v>46, Прасова Татьяна</v>
          </cell>
          <cell r="AA23">
            <v>92.89</v>
          </cell>
        </row>
        <row r="24">
          <cell r="E24" t="str">
            <v>4 заезд</v>
          </cell>
          <cell r="I24">
            <v>4</v>
          </cell>
          <cell r="J24">
            <v>4</v>
          </cell>
          <cell r="K24">
            <v>0</v>
          </cell>
          <cell r="L24">
            <v>0</v>
          </cell>
          <cell r="M24" t="str">
            <v/>
          </cell>
          <cell r="W24" t="str">
            <v>43, Амосова Алена</v>
          </cell>
          <cell r="X24">
            <v>100.21</v>
          </cell>
          <cell r="Z24" t="str">
            <v>44, Третьякова Светлана</v>
          </cell>
          <cell r="AA24">
            <v>73.7</v>
          </cell>
        </row>
        <row r="25">
          <cell r="A25">
            <v>8</v>
          </cell>
          <cell r="B25">
            <v>8</v>
          </cell>
          <cell r="C25">
            <v>0</v>
          </cell>
          <cell r="D25" t="str">
            <v/>
          </cell>
          <cell r="E25" t="str">
            <v/>
          </cell>
          <cell r="I25">
            <v>4</v>
          </cell>
          <cell r="J25">
            <v>5</v>
          </cell>
          <cell r="K25">
            <v>0</v>
          </cell>
          <cell r="L25">
            <v>0</v>
          </cell>
          <cell r="M25" t="str">
            <v/>
          </cell>
        </row>
        <row r="26">
          <cell r="A26">
            <v>8</v>
          </cell>
          <cell r="B26">
            <v>9</v>
          </cell>
          <cell r="C26">
            <v>0</v>
          </cell>
          <cell r="D26" t="str">
            <v/>
          </cell>
          <cell r="E26" t="str">
            <v/>
          </cell>
        </row>
        <row r="27">
          <cell r="E27" t="str">
            <v>5 заезд</v>
          </cell>
        </row>
        <row r="28">
          <cell r="A28">
            <v>8</v>
          </cell>
          <cell r="B28">
            <v>10</v>
          </cell>
          <cell r="C28">
            <v>0</v>
          </cell>
          <cell r="D28" t="str">
            <v/>
          </cell>
          <cell r="E28" t="str">
            <v/>
          </cell>
        </row>
        <row r="29">
          <cell r="A29">
            <v>8</v>
          </cell>
          <cell r="B29">
            <v>11</v>
          </cell>
          <cell r="C29">
            <v>0</v>
          </cell>
          <cell r="D29" t="str">
            <v/>
          </cell>
          <cell r="E29" t="str">
            <v/>
          </cell>
          <cell r="M29" t="str">
            <v>3 заезд</v>
          </cell>
        </row>
        <row r="30">
          <cell r="E30" t="str">
            <v>6 заезд</v>
          </cell>
          <cell r="I30">
            <v>4</v>
          </cell>
          <cell r="J30">
            <v>6</v>
          </cell>
          <cell r="K30">
            <v>0</v>
          </cell>
          <cell r="L30">
            <v>0</v>
          </cell>
          <cell r="M30" t="str">
            <v/>
          </cell>
        </row>
        <row r="31">
          <cell r="A31">
            <v>8</v>
          </cell>
          <cell r="B31">
            <v>12</v>
          </cell>
          <cell r="C31">
            <v>0</v>
          </cell>
          <cell r="D31" t="str">
            <v/>
          </cell>
          <cell r="E31" t="str">
            <v/>
          </cell>
          <cell r="I31">
            <v>4</v>
          </cell>
          <cell r="J31">
            <v>7</v>
          </cell>
          <cell r="K31">
            <v>0</v>
          </cell>
          <cell r="L31">
            <v>0</v>
          </cell>
          <cell r="M31" t="str">
            <v/>
          </cell>
        </row>
        <row r="32">
          <cell r="A32">
            <v>8</v>
          </cell>
          <cell r="B32">
            <v>13</v>
          </cell>
          <cell r="C32">
            <v>0</v>
          </cell>
          <cell r="D32" t="str">
            <v/>
          </cell>
          <cell r="E32" t="str">
            <v/>
          </cell>
        </row>
        <row r="33">
          <cell r="E33" t="str">
            <v>7 заезд</v>
          </cell>
        </row>
        <row r="34">
          <cell r="A34">
            <v>8</v>
          </cell>
          <cell r="B34">
            <v>14</v>
          </cell>
          <cell r="C34">
            <v>0</v>
          </cell>
          <cell r="D34" t="str">
            <v/>
          </cell>
          <cell r="E34" t="str">
            <v/>
          </cell>
        </row>
        <row r="35">
          <cell r="A35">
            <v>8</v>
          </cell>
          <cell r="B35">
            <v>15</v>
          </cell>
          <cell r="C35">
            <v>0</v>
          </cell>
          <cell r="D35" t="str">
            <v/>
          </cell>
          <cell r="E35" t="str">
            <v/>
          </cell>
          <cell r="M35" t="str">
            <v>4 заезд</v>
          </cell>
        </row>
        <row r="36">
          <cell r="E36" t="str">
            <v>8 заезд</v>
          </cell>
          <cell r="I36">
            <v>4</v>
          </cell>
          <cell r="J36">
            <v>8</v>
          </cell>
          <cell r="K36">
            <v>0</v>
          </cell>
          <cell r="L36">
            <v>0</v>
          </cell>
          <cell r="M36" t="str">
            <v/>
          </cell>
        </row>
        <row r="37">
          <cell r="A37">
            <v>8</v>
          </cell>
          <cell r="B37">
            <v>16</v>
          </cell>
          <cell r="C37">
            <v>0</v>
          </cell>
          <cell r="D37" t="str">
            <v/>
          </cell>
          <cell r="E37" t="str">
            <v/>
          </cell>
          <cell r="I37">
            <v>4</v>
          </cell>
          <cell r="J37">
            <v>9</v>
          </cell>
          <cell r="K37">
            <v>0</v>
          </cell>
          <cell r="L37">
            <v>0</v>
          </cell>
          <cell r="M37" t="str">
            <v/>
          </cell>
        </row>
        <row r="38">
          <cell r="A38">
            <v>8</v>
          </cell>
          <cell r="B38">
            <v>17</v>
          </cell>
          <cell r="C38">
            <v>0</v>
          </cell>
          <cell r="D38" t="str">
            <v/>
          </cell>
          <cell r="E38" t="str">
            <v/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2">
          <cell r="T2">
            <v>4</v>
          </cell>
        </row>
        <row r="3">
          <cell r="B3">
            <v>1</v>
          </cell>
          <cell r="C3">
            <v>2</v>
          </cell>
          <cell r="D3">
            <v>3</v>
          </cell>
          <cell r="E3">
            <v>4</v>
          </cell>
          <cell r="F3">
            <v>5</v>
          </cell>
          <cell r="G3">
            <v>6</v>
          </cell>
          <cell r="H3">
            <v>7</v>
          </cell>
          <cell r="I3">
            <v>8</v>
          </cell>
          <cell r="J3">
            <v>9</v>
          </cell>
          <cell r="K3">
            <v>10</v>
          </cell>
          <cell r="L3">
            <v>11</v>
          </cell>
          <cell r="M3">
            <v>12</v>
          </cell>
          <cell r="N3">
            <v>13</v>
          </cell>
          <cell r="O3">
            <v>14</v>
          </cell>
          <cell r="P3">
            <v>15</v>
          </cell>
          <cell r="Q3">
            <v>16</v>
          </cell>
        </row>
        <row r="4">
          <cell r="A4">
            <v>8</v>
          </cell>
          <cell r="J4">
            <v>8</v>
          </cell>
          <cell r="K4">
            <v>8</v>
          </cell>
          <cell r="L4">
            <v>8</v>
          </cell>
          <cell r="M4">
            <v>8</v>
          </cell>
          <cell r="N4">
            <v>8</v>
          </cell>
          <cell r="O4">
            <v>8</v>
          </cell>
          <cell r="P4">
            <v>8</v>
          </cell>
          <cell r="Q4">
            <v>8</v>
          </cell>
        </row>
        <row r="5">
          <cell r="A5">
            <v>16</v>
          </cell>
          <cell r="J5">
            <v>9</v>
          </cell>
          <cell r="K5">
            <v>10</v>
          </cell>
          <cell r="L5">
            <v>11</v>
          </cell>
          <cell r="M5">
            <v>12</v>
          </cell>
          <cell r="N5">
            <v>13</v>
          </cell>
          <cell r="O5">
            <v>14</v>
          </cell>
          <cell r="P5">
            <v>15</v>
          </cell>
          <cell r="Q5">
            <v>16</v>
          </cell>
        </row>
        <row r="6">
          <cell r="A6">
            <v>4</v>
          </cell>
          <cell r="N6">
            <v>4</v>
          </cell>
          <cell r="O6">
            <v>4</v>
          </cell>
          <cell r="P6">
            <v>4</v>
          </cell>
          <cell r="Q6">
            <v>4</v>
          </cell>
        </row>
        <row r="7">
          <cell r="A7">
            <v>12</v>
          </cell>
          <cell r="N7">
            <v>9</v>
          </cell>
          <cell r="O7">
            <v>10</v>
          </cell>
          <cell r="P7">
            <v>11</v>
          </cell>
          <cell r="Q7">
            <v>12</v>
          </cell>
        </row>
        <row r="8">
          <cell r="A8">
            <v>6</v>
          </cell>
          <cell r="L8">
            <v>6</v>
          </cell>
          <cell r="M8">
            <v>6</v>
          </cell>
          <cell r="N8">
            <v>6</v>
          </cell>
          <cell r="O8">
            <v>6</v>
          </cell>
          <cell r="P8">
            <v>6</v>
          </cell>
          <cell r="Q8">
            <v>6</v>
          </cell>
        </row>
        <row r="9">
          <cell r="A9">
            <v>14</v>
          </cell>
          <cell r="L9">
            <v>9</v>
          </cell>
          <cell r="M9">
            <v>10</v>
          </cell>
          <cell r="N9">
            <v>11</v>
          </cell>
          <cell r="O9">
            <v>12</v>
          </cell>
          <cell r="P9">
            <v>13</v>
          </cell>
          <cell r="Q9">
            <v>14</v>
          </cell>
        </row>
        <row r="10">
          <cell r="A10">
            <v>2</v>
          </cell>
          <cell r="P10">
            <v>2</v>
          </cell>
          <cell r="Q10">
            <v>2</v>
          </cell>
        </row>
        <row r="11">
          <cell r="A11">
            <v>10</v>
          </cell>
          <cell r="P11">
            <v>9</v>
          </cell>
          <cell r="Q11">
            <v>10</v>
          </cell>
        </row>
        <row r="12">
          <cell r="A12">
            <v>7</v>
          </cell>
          <cell r="K12">
            <v>7</v>
          </cell>
          <cell r="L12">
            <v>7</v>
          </cell>
          <cell r="M12">
            <v>7</v>
          </cell>
          <cell r="N12">
            <v>7</v>
          </cell>
          <cell r="O12">
            <v>7</v>
          </cell>
          <cell r="P12">
            <v>7</v>
          </cell>
          <cell r="Q12">
            <v>7</v>
          </cell>
        </row>
        <row r="13">
          <cell r="A13">
            <v>15</v>
          </cell>
          <cell r="K13">
            <v>9</v>
          </cell>
          <cell r="L13">
            <v>10</v>
          </cell>
          <cell r="M13">
            <v>11</v>
          </cell>
          <cell r="N13">
            <v>12</v>
          </cell>
          <cell r="O13">
            <v>13</v>
          </cell>
          <cell r="P13">
            <v>14</v>
          </cell>
          <cell r="Q13">
            <v>15</v>
          </cell>
        </row>
        <row r="14">
          <cell r="A14">
            <v>3</v>
          </cell>
          <cell r="O14">
            <v>3</v>
          </cell>
          <cell r="P14">
            <v>3</v>
          </cell>
          <cell r="Q14">
            <v>3</v>
          </cell>
        </row>
        <row r="15">
          <cell r="A15">
            <v>11</v>
          </cell>
          <cell r="O15">
            <v>9</v>
          </cell>
          <cell r="P15">
            <v>10</v>
          </cell>
          <cell r="Q15">
            <v>11</v>
          </cell>
        </row>
        <row r="16">
          <cell r="A16">
            <v>5</v>
          </cell>
          <cell r="M16">
            <v>5</v>
          </cell>
          <cell r="N16">
            <v>5</v>
          </cell>
          <cell r="O16">
            <v>5</v>
          </cell>
          <cell r="P16">
            <v>5</v>
          </cell>
          <cell r="Q16">
            <v>5</v>
          </cell>
        </row>
        <row r="17">
          <cell r="A17">
            <v>13</v>
          </cell>
          <cell r="M17">
            <v>9</v>
          </cell>
          <cell r="N17">
            <v>10</v>
          </cell>
          <cell r="O17">
            <v>11</v>
          </cell>
          <cell r="P17">
            <v>12</v>
          </cell>
          <cell r="Q17">
            <v>13</v>
          </cell>
        </row>
        <row r="18">
          <cell r="A18">
            <v>1</v>
          </cell>
          <cell r="Q18">
            <v>1</v>
          </cell>
        </row>
        <row r="19">
          <cell r="A19">
            <v>9</v>
          </cell>
          <cell r="Q19">
            <v>9</v>
          </cell>
        </row>
        <row r="25">
          <cell r="B25">
            <v>1</v>
          </cell>
          <cell r="C25">
            <v>2</v>
          </cell>
          <cell r="D25">
            <v>3</v>
          </cell>
          <cell r="E25">
            <v>4</v>
          </cell>
          <cell r="F25">
            <v>5</v>
          </cell>
          <cell r="G25">
            <v>6</v>
          </cell>
          <cell r="H25">
            <v>7</v>
          </cell>
          <cell r="I25">
            <v>8</v>
          </cell>
          <cell r="J25">
            <v>9</v>
          </cell>
          <cell r="K25">
            <v>10</v>
          </cell>
          <cell r="L25">
            <v>11</v>
          </cell>
          <cell r="M25">
            <v>12</v>
          </cell>
          <cell r="N25">
            <v>13</v>
          </cell>
          <cell r="O25">
            <v>14</v>
          </cell>
          <cell r="P25">
            <v>15</v>
          </cell>
          <cell r="Q25">
            <v>16</v>
          </cell>
        </row>
        <row r="26">
          <cell r="A26">
            <v>8</v>
          </cell>
          <cell r="F26">
            <v>5</v>
          </cell>
          <cell r="G26">
            <v>6</v>
          </cell>
          <cell r="H26">
            <v>7</v>
          </cell>
          <cell r="I26">
            <v>8</v>
          </cell>
        </row>
        <row r="27">
          <cell r="A27">
            <v>4</v>
          </cell>
          <cell r="F27">
            <v>4</v>
          </cell>
          <cell r="G27">
            <v>4</v>
          </cell>
          <cell r="H27">
            <v>4</v>
          </cell>
          <cell r="I27">
            <v>4</v>
          </cell>
          <cell r="J27">
            <v>4</v>
          </cell>
          <cell r="K27">
            <v>4</v>
          </cell>
          <cell r="L27">
            <v>4</v>
          </cell>
          <cell r="M27">
            <v>4</v>
          </cell>
        </row>
        <row r="28">
          <cell r="A28">
            <v>6</v>
          </cell>
          <cell r="H28">
            <v>5</v>
          </cell>
          <cell r="I28">
            <v>6</v>
          </cell>
          <cell r="J28">
            <v>6</v>
          </cell>
          <cell r="K28">
            <v>6</v>
          </cell>
        </row>
        <row r="29">
          <cell r="A29">
            <v>2</v>
          </cell>
          <cell r="H29">
            <v>2</v>
          </cell>
          <cell r="I29">
            <v>2</v>
          </cell>
          <cell r="J29">
            <v>2</v>
          </cell>
          <cell r="K29">
            <v>2</v>
          </cell>
          <cell r="L29">
            <v>2</v>
          </cell>
          <cell r="M29">
            <v>2</v>
          </cell>
          <cell r="N29">
            <v>2</v>
          </cell>
          <cell r="O29">
            <v>2</v>
          </cell>
        </row>
        <row r="30">
          <cell r="A30">
            <v>7</v>
          </cell>
          <cell r="G30">
            <v>5</v>
          </cell>
          <cell r="H30">
            <v>6</v>
          </cell>
          <cell r="I30">
            <v>7</v>
          </cell>
          <cell r="J30">
            <v>7</v>
          </cell>
        </row>
        <row r="31">
          <cell r="A31">
            <v>3</v>
          </cell>
          <cell r="G31">
            <v>3</v>
          </cell>
          <cell r="H31">
            <v>3</v>
          </cell>
          <cell r="I31">
            <v>3</v>
          </cell>
          <cell r="J31">
            <v>3</v>
          </cell>
          <cell r="K31">
            <v>3</v>
          </cell>
          <cell r="L31">
            <v>3</v>
          </cell>
          <cell r="M31">
            <v>3</v>
          </cell>
          <cell r="N31">
            <v>3</v>
          </cell>
        </row>
        <row r="32">
          <cell r="A32">
            <v>5</v>
          </cell>
          <cell r="I32">
            <v>5</v>
          </cell>
          <cell r="J32">
            <v>5</v>
          </cell>
          <cell r="K32">
            <v>5</v>
          </cell>
          <cell r="L32">
            <v>5</v>
          </cell>
        </row>
        <row r="33">
          <cell r="A33">
            <v>1</v>
          </cell>
          <cell r="I33">
            <v>1</v>
          </cell>
          <cell r="J33">
            <v>1</v>
          </cell>
          <cell r="K33">
            <v>1</v>
          </cell>
          <cell r="L33">
            <v>1</v>
          </cell>
          <cell r="M33">
            <v>1</v>
          </cell>
          <cell r="N33">
            <v>1</v>
          </cell>
          <cell r="O33">
            <v>1</v>
          </cell>
          <cell r="P33">
            <v>1</v>
          </cell>
        </row>
        <row r="38">
          <cell r="B38">
            <v>1</v>
          </cell>
          <cell r="C38">
            <v>2</v>
          </cell>
          <cell r="D38">
            <v>3</v>
          </cell>
          <cell r="E38">
            <v>4</v>
          </cell>
          <cell r="F38">
            <v>5</v>
          </cell>
          <cell r="G38">
            <v>6</v>
          </cell>
          <cell r="H38">
            <v>7</v>
          </cell>
          <cell r="I38">
            <v>8</v>
          </cell>
          <cell r="J38">
            <v>9</v>
          </cell>
          <cell r="K38">
            <v>10</v>
          </cell>
          <cell r="L38">
            <v>11</v>
          </cell>
          <cell r="M38">
            <v>12</v>
          </cell>
          <cell r="N38">
            <v>13</v>
          </cell>
          <cell r="O38">
            <v>14</v>
          </cell>
          <cell r="P38">
            <v>15</v>
          </cell>
          <cell r="Q38">
            <v>16</v>
          </cell>
        </row>
        <row r="39">
          <cell r="A39">
            <v>4</v>
          </cell>
          <cell r="D39">
            <v>3</v>
          </cell>
          <cell r="E39">
            <v>4</v>
          </cell>
        </row>
        <row r="40">
          <cell r="A40">
            <v>2</v>
          </cell>
          <cell r="D40">
            <v>2</v>
          </cell>
          <cell r="E40">
            <v>2</v>
          </cell>
          <cell r="F40">
            <v>2</v>
          </cell>
          <cell r="G40">
            <v>2</v>
          </cell>
        </row>
        <row r="41">
          <cell r="A41">
            <v>3</v>
          </cell>
          <cell r="E41">
            <v>3</v>
          </cell>
          <cell r="F41">
            <v>3</v>
          </cell>
        </row>
        <row r="42">
          <cell r="A42">
            <v>1</v>
          </cell>
          <cell r="E42">
            <v>1</v>
          </cell>
          <cell r="F42">
            <v>1</v>
          </cell>
          <cell r="G42">
            <v>1</v>
          </cell>
          <cell r="H42">
            <v>1</v>
          </cell>
        </row>
      </sheetData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>
        <row r="2">
          <cell r="S2">
            <v>7</v>
          </cell>
          <cell r="T2">
            <v>4</v>
          </cell>
        </row>
        <row r="3">
          <cell r="B3">
            <v>1</v>
          </cell>
          <cell r="C3">
            <v>2</v>
          </cell>
          <cell r="D3">
            <v>3</v>
          </cell>
          <cell r="E3">
            <v>4</v>
          </cell>
          <cell r="F3">
            <v>5</v>
          </cell>
          <cell r="G3">
            <v>6</v>
          </cell>
          <cell r="H3">
            <v>7</v>
          </cell>
          <cell r="I3">
            <v>8</v>
          </cell>
          <cell r="J3">
            <v>9</v>
          </cell>
          <cell r="K3">
            <v>10</v>
          </cell>
          <cell r="L3">
            <v>11</v>
          </cell>
          <cell r="M3">
            <v>12</v>
          </cell>
          <cell r="N3">
            <v>13</v>
          </cell>
          <cell r="O3">
            <v>14</v>
          </cell>
          <cell r="P3">
            <v>15</v>
          </cell>
          <cell r="Q3">
            <v>16</v>
          </cell>
        </row>
        <row r="4">
          <cell r="A4">
            <v>8</v>
          </cell>
          <cell r="J4">
            <v>8</v>
          </cell>
          <cell r="K4">
            <v>8</v>
          </cell>
          <cell r="L4">
            <v>8</v>
          </cell>
          <cell r="M4">
            <v>8</v>
          </cell>
          <cell r="N4">
            <v>8</v>
          </cell>
          <cell r="O4">
            <v>8</v>
          </cell>
          <cell r="P4">
            <v>8</v>
          </cell>
          <cell r="Q4">
            <v>8</v>
          </cell>
        </row>
        <row r="5">
          <cell r="A5">
            <v>16</v>
          </cell>
          <cell r="J5">
            <v>9</v>
          </cell>
          <cell r="K5">
            <v>10</v>
          </cell>
          <cell r="L5">
            <v>11</v>
          </cell>
          <cell r="M5">
            <v>12</v>
          </cell>
          <cell r="N5">
            <v>13</v>
          </cell>
          <cell r="O5">
            <v>14</v>
          </cell>
          <cell r="P5">
            <v>15</v>
          </cell>
          <cell r="Q5">
            <v>16</v>
          </cell>
        </row>
        <row r="6">
          <cell r="A6">
            <v>4</v>
          </cell>
          <cell r="N6">
            <v>4</v>
          </cell>
          <cell r="O6">
            <v>4</v>
          </cell>
          <cell r="P6">
            <v>4</v>
          </cell>
          <cell r="Q6">
            <v>4</v>
          </cell>
        </row>
        <row r="7">
          <cell r="A7">
            <v>12</v>
          </cell>
          <cell r="N7">
            <v>9</v>
          </cell>
          <cell r="O7">
            <v>10</v>
          </cell>
          <cell r="P7">
            <v>11</v>
          </cell>
          <cell r="Q7">
            <v>12</v>
          </cell>
        </row>
        <row r="8">
          <cell r="A8">
            <v>6</v>
          </cell>
          <cell r="L8">
            <v>6</v>
          </cell>
          <cell r="M8">
            <v>6</v>
          </cell>
          <cell r="N8">
            <v>6</v>
          </cell>
          <cell r="O8">
            <v>6</v>
          </cell>
          <cell r="P8">
            <v>6</v>
          </cell>
          <cell r="Q8">
            <v>6</v>
          </cell>
        </row>
        <row r="9">
          <cell r="A9">
            <v>14</v>
          </cell>
          <cell r="L9">
            <v>9</v>
          </cell>
          <cell r="M9">
            <v>10</v>
          </cell>
          <cell r="N9">
            <v>11</v>
          </cell>
          <cell r="O9">
            <v>12</v>
          </cell>
          <cell r="P9">
            <v>13</v>
          </cell>
          <cell r="Q9">
            <v>14</v>
          </cell>
        </row>
        <row r="10">
          <cell r="A10">
            <v>2</v>
          </cell>
          <cell r="P10">
            <v>2</v>
          </cell>
          <cell r="Q10">
            <v>2</v>
          </cell>
        </row>
        <row r="11">
          <cell r="A11">
            <v>10</v>
          </cell>
          <cell r="P11">
            <v>9</v>
          </cell>
          <cell r="Q11">
            <v>10</v>
          </cell>
        </row>
        <row r="12">
          <cell r="A12">
            <v>7</v>
          </cell>
          <cell r="K12">
            <v>7</v>
          </cell>
          <cell r="L12">
            <v>7</v>
          </cell>
          <cell r="M12">
            <v>7</v>
          </cell>
          <cell r="N12">
            <v>7</v>
          </cell>
          <cell r="O12">
            <v>7</v>
          </cell>
          <cell r="P12">
            <v>7</v>
          </cell>
          <cell r="Q12">
            <v>7</v>
          </cell>
        </row>
        <row r="13">
          <cell r="A13">
            <v>15</v>
          </cell>
          <cell r="K13">
            <v>9</v>
          </cell>
          <cell r="L13">
            <v>10</v>
          </cell>
          <cell r="M13">
            <v>11</v>
          </cell>
          <cell r="N13">
            <v>12</v>
          </cell>
          <cell r="O13">
            <v>13</v>
          </cell>
          <cell r="P13">
            <v>14</v>
          </cell>
          <cell r="Q13">
            <v>15</v>
          </cell>
        </row>
        <row r="14">
          <cell r="A14">
            <v>3</v>
          </cell>
          <cell r="O14">
            <v>3</v>
          </cell>
          <cell r="P14">
            <v>3</v>
          </cell>
          <cell r="Q14">
            <v>3</v>
          </cell>
        </row>
        <row r="15">
          <cell r="A15">
            <v>11</v>
          </cell>
          <cell r="O15">
            <v>9</v>
          </cell>
          <cell r="P15">
            <v>10</v>
          </cell>
          <cell r="Q15">
            <v>11</v>
          </cell>
        </row>
        <row r="16">
          <cell r="A16">
            <v>5</v>
          </cell>
          <cell r="M16">
            <v>5</v>
          </cell>
          <cell r="N16">
            <v>5</v>
          </cell>
          <cell r="O16">
            <v>5</v>
          </cell>
          <cell r="P16">
            <v>5</v>
          </cell>
          <cell r="Q16">
            <v>5</v>
          </cell>
        </row>
        <row r="17">
          <cell r="A17">
            <v>13</v>
          </cell>
          <cell r="M17">
            <v>9</v>
          </cell>
          <cell r="N17">
            <v>10</v>
          </cell>
          <cell r="O17">
            <v>11</v>
          </cell>
          <cell r="P17">
            <v>12</v>
          </cell>
          <cell r="Q17">
            <v>13</v>
          </cell>
        </row>
        <row r="18">
          <cell r="A18">
            <v>1</v>
          </cell>
          <cell r="Q18">
            <v>1</v>
          </cell>
        </row>
        <row r="19">
          <cell r="A19">
            <v>9</v>
          </cell>
          <cell r="Q19">
            <v>9</v>
          </cell>
        </row>
        <row r="25">
          <cell r="B25">
            <v>1</v>
          </cell>
          <cell r="C25">
            <v>2</v>
          </cell>
          <cell r="D25">
            <v>3</v>
          </cell>
          <cell r="E25">
            <v>4</v>
          </cell>
          <cell r="F25">
            <v>5</v>
          </cell>
          <cell r="G25">
            <v>6</v>
          </cell>
          <cell r="H25">
            <v>7</v>
          </cell>
          <cell r="I25">
            <v>8</v>
          </cell>
          <cell r="J25">
            <v>9</v>
          </cell>
          <cell r="K25">
            <v>10</v>
          </cell>
          <cell r="L25">
            <v>11</v>
          </cell>
          <cell r="M25">
            <v>12</v>
          </cell>
          <cell r="N25">
            <v>13</v>
          </cell>
          <cell r="O25">
            <v>14</v>
          </cell>
          <cell r="P25">
            <v>15</v>
          </cell>
          <cell r="Q25">
            <v>16</v>
          </cell>
        </row>
        <row r="26">
          <cell r="A26">
            <v>8</v>
          </cell>
          <cell r="F26">
            <v>5</v>
          </cell>
          <cell r="G26">
            <v>6</v>
          </cell>
          <cell r="H26">
            <v>7</v>
          </cell>
          <cell r="I26">
            <v>8</v>
          </cell>
        </row>
        <row r="27">
          <cell r="A27">
            <v>4</v>
          </cell>
          <cell r="F27">
            <v>4</v>
          </cell>
          <cell r="G27">
            <v>4</v>
          </cell>
          <cell r="H27">
            <v>4</v>
          </cell>
          <cell r="I27">
            <v>4</v>
          </cell>
          <cell r="J27">
            <v>4</v>
          </cell>
          <cell r="K27">
            <v>4</v>
          </cell>
          <cell r="L27">
            <v>4</v>
          </cell>
          <cell r="M27">
            <v>4</v>
          </cell>
        </row>
        <row r="28">
          <cell r="A28">
            <v>6</v>
          </cell>
          <cell r="H28">
            <v>5</v>
          </cell>
          <cell r="I28">
            <v>6</v>
          </cell>
          <cell r="J28">
            <v>6</v>
          </cell>
          <cell r="K28">
            <v>6</v>
          </cell>
        </row>
        <row r="29">
          <cell r="A29">
            <v>2</v>
          </cell>
          <cell r="H29">
            <v>2</v>
          </cell>
          <cell r="I29">
            <v>2</v>
          </cell>
          <cell r="J29">
            <v>2</v>
          </cell>
          <cell r="K29">
            <v>2</v>
          </cell>
          <cell r="L29">
            <v>2</v>
          </cell>
          <cell r="M29">
            <v>2</v>
          </cell>
          <cell r="N29">
            <v>2</v>
          </cell>
          <cell r="O29">
            <v>2</v>
          </cell>
        </row>
        <row r="30">
          <cell r="A30">
            <v>7</v>
          </cell>
          <cell r="G30">
            <v>5</v>
          </cell>
          <cell r="H30">
            <v>6</v>
          </cell>
          <cell r="I30">
            <v>7</v>
          </cell>
          <cell r="J30">
            <v>7</v>
          </cell>
        </row>
        <row r="31">
          <cell r="A31">
            <v>3</v>
          </cell>
          <cell r="G31">
            <v>3</v>
          </cell>
          <cell r="H31">
            <v>3</v>
          </cell>
          <cell r="I31">
            <v>3</v>
          </cell>
          <cell r="J31">
            <v>3</v>
          </cell>
          <cell r="K31">
            <v>3</v>
          </cell>
          <cell r="L31">
            <v>3</v>
          </cell>
          <cell r="M31">
            <v>3</v>
          </cell>
          <cell r="N31">
            <v>3</v>
          </cell>
        </row>
        <row r="32">
          <cell r="A32">
            <v>5</v>
          </cell>
          <cell r="I32">
            <v>5</v>
          </cell>
          <cell r="J32">
            <v>5</v>
          </cell>
          <cell r="K32">
            <v>5</v>
          </cell>
          <cell r="L32">
            <v>5</v>
          </cell>
        </row>
        <row r="33">
          <cell r="A33">
            <v>1</v>
          </cell>
          <cell r="I33">
            <v>1</v>
          </cell>
          <cell r="J33">
            <v>1</v>
          </cell>
          <cell r="K33">
            <v>1</v>
          </cell>
          <cell r="L33">
            <v>1</v>
          </cell>
          <cell r="M33">
            <v>1</v>
          </cell>
          <cell r="N33">
            <v>1</v>
          </cell>
          <cell r="O33">
            <v>1</v>
          </cell>
          <cell r="P33">
            <v>1</v>
          </cell>
        </row>
        <row r="38">
          <cell r="B38">
            <v>1</v>
          </cell>
          <cell r="C38">
            <v>2</v>
          </cell>
          <cell r="D38">
            <v>3</v>
          </cell>
          <cell r="E38">
            <v>4</v>
          </cell>
          <cell r="F38">
            <v>5</v>
          </cell>
          <cell r="G38">
            <v>6</v>
          </cell>
          <cell r="H38">
            <v>7</v>
          </cell>
          <cell r="I38">
            <v>8</v>
          </cell>
          <cell r="J38">
            <v>9</v>
          </cell>
          <cell r="K38">
            <v>10</v>
          </cell>
          <cell r="L38">
            <v>11</v>
          </cell>
          <cell r="M38">
            <v>12</v>
          </cell>
          <cell r="N38">
            <v>13</v>
          </cell>
          <cell r="O38">
            <v>14</v>
          </cell>
          <cell r="P38">
            <v>15</v>
          </cell>
          <cell r="Q38">
            <v>16</v>
          </cell>
        </row>
        <row r="39">
          <cell r="A39">
            <v>4</v>
          </cell>
          <cell r="D39">
            <v>3</v>
          </cell>
          <cell r="E39">
            <v>4</v>
          </cell>
        </row>
        <row r="40">
          <cell r="A40">
            <v>2</v>
          </cell>
          <cell r="D40">
            <v>2</v>
          </cell>
          <cell r="E40">
            <v>2</v>
          </cell>
          <cell r="F40">
            <v>2</v>
          </cell>
          <cell r="G40">
            <v>2</v>
          </cell>
        </row>
        <row r="41">
          <cell r="A41">
            <v>3</v>
          </cell>
          <cell r="E41">
            <v>3</v>
          </cell>
          <cell r="F41">
            <v>3</v>
          </cell>
        </row>
        <row r="42">
          <cell r="A42">
            <v>1</v>
          </cell>
          <cell r="E42">
            <v>1</v>
          </cell>
          <cell r="F42">
            <v>1</v>
          </cell>
          <cell r="G42">
            <v>1</v>
          </cell>
          <cell r="H42">
            <v>1</v>
          </cell>
        </row>
      </sheetData>
      <sheetData sheetId="4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tabSelected="1" workbookViewId="0">
      <selection activeCell="M39" sqref="M39"/>
    </sheetView>
  </sheetViews>
  <sheetFormatPr defaultRowHeight="15" x14ac:dyDescent="0.25"/>
  <cols>
    <col min="1" max="1" width="4.140625" customWidth="1"/>
    <col min="2" max="2" width="23.7109375" customWidth="1"/>
    <col min="3" max="3" width="5.5703125" customWidth="1"/>
    <col min="4" max="4" width="6.140625" customWidth="1"/>
    <col min="5" max="5" width="4.7109375" customWidth="1"/>
    <col min="6" max="6" width="18.7109375" customWidth="1"/>
    <col min="7" max="7" width="18.140625" customWidth="1"/>
    <col min="8" max="8" width="24.85546875" hidden="1" customWidth="1"/>
    <col min="9" max="9" width="7.28515625" customWidth="1"/>
    <col min="10" max="10" width="6.140625" customWidth="1"/>
    <col min="11" max="11" width="7.42578125" customWidth="1"/>
  </cols>
  <sheetData>
    <row r="1" spans="1:11" ht="18.75" x14ac:dyDescent="0.3">
      <c r="A1" s="83" t="s">
        <v>0</v>
      </c>
      <c r="B1" s="83"/>
      <c r="C1" s="83"/>
      <c r="D1" s="83"/>
      <c r="E1" s="83"/>
      <c r="F1" s="83"/>
      <c r="G1" s="83"/>
      <c r="H1" s="83"/>
      <c r="I1" s="83"/>
      <c r="J1" s="83"/>
      <c r="K1" s="83"/>
    </row>
    <row r="2" spans="1:11" ht="18.75" x14ac:dyDescent="0.3">
      <c r="A2" s="84" t="s">
        <v>1</v>
      </c>
      <c r="B2" s="84"/>
      <c r="C2" s="84"/>
      <c r="D2" s="84"/>
      <c r="E2" s="84"/>
      <c r="F2" s="84"/>
      <c r="G2" s="84"/>
      <c r="H2" s="84"/>
      <c r="I2" s="84"/>
      <c r="J2" s="84"/>
      <c r="K2" s="84"/>
    </row>
    <row r="3" spans="1:11" ht="18.75" x14ac:dyDescent="0.3">
      <c r="A3" s="30"/>
      <c r="B3" s="30"/>
      <c r="C3" s="31"/>
      <c r="D3" s="31"/>
      <c r="E3" s="31"/>
      <c r="F3" s="31"/>
      <c r="G3" s="31"/>
      <c r="H3" s="45"/>
      <c r="I3" s="30"/>
      <c r="J3" s="30"/>
      <c r="K3" s="30"/>
    </row>
    <row r="4" spans="1:11" ht="35.25" customHeight="1" x14ac:dyDescent="0.25">
      <c r="A4" s="85" t="s">
        <v>74</v>
      </c>
      <c r="B4" s="85"/>
      <c r="C4" s="85"/>
      <c r="D4" s="85"/>
      <c r="E4" s="85"/>
      <c r="F4" s="85"/>
      <c r="G4" s="85"/>
      <c r="H4" s="85"/>
      <c r="I4" s="85"/>
      <c r="J4" s="85"/>
      <c r="K4" s="85"/>
    </row>
    <row r="5" spans="1:11" ht="15.75" x14ac:dyDescent="0.25">
      <c r="A5" s="86" t="s">
        <v>2</v>
      </c>
      <c r="B5" s="86"/>
      <c r="C5" s="29"/>
      <c r="D5" s="29"/>
      <c r="E5" s="29"/>
      <c r="F5" s="87" t="s">
        <v>65</v>
      </c>
      <c r="G5" s="87"/>
      <c r="H5" s="87"/>
      <c r="I5" s="87"/>
      <c r="J5" s="87"/>
      <c r="K5" s="87"/>
    </row>
    <row r="6" spans="1:11" ht="15.75" x14ac:dyDescent="0.25">
      <c r="A6" s="29"/>
      <c r="B6" s="29"/>
      <c r="C6" s="29"/>
      <c r="D6" s="29"/>
      <c r="E6" s="29"/>
      <c r="F6" s="29"/>
      <c r="G6" s="29"/>
      <c r="H6" s="46"/>
      <c r="I6" s="29"/>
      <c r="J6" s="29"/>
      <c r="K6" s="29"/>
    </row>
    <row r="7" spans="1:11" ht="15.75" x14ac:dyDescent="0.25">
      <c r="A7" s="82" t="s">
        <v>3</v>
      </c>
      <c r="B7" s="82"/>
      <c r="C7" s="82"/>
      <c r="D7" s="82"/>
      <c r="E7" s="82"/>
      <c r="F7" s="82"/>
      <c r="G7" s="82"/>
      <c r="H7" s="82"/>
      <c r="I7" s="82"/>
      <c r="J7" s="82"/>
      <c r="K7" s="82"/>
    </row>
    <row r="8" spans="1:1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ht="120.75" x14ac:dyDescent="0.25">
      <c r="A9" s="48" t="s">
        <v>4</v>
      </c>
      <c r="B9" s="33" t="s">
        <v>5</v>
      </c>
      <c r="C9" s="32" t="s">
        <v>6</v>
      </c>
      <c r="D9" s="32" t="s">
        <v>7</v>
      </c>
      <c r="E9" s="34" t="s">
        <v>8</v>
      </c>
      <c r="F9" s="33" t="s">
        <v>9</v>
      </c>
      <c r="G9" s="33" t="s">
        <v>10</v>
      </c>
      <c r="H9" s="33" t="s">
        <v>11</v>
      </c>
      <c r="I9" s="32" t="s">
        <v>12</v>
      </c>
      <c r="J9" s="32" t="s">
        <v>13</v>
      </c>
      <c r="K9" s="32" t="s">
        <v>14</v>
      </c>
    </row>
    <row r="10" spans="1:11" ht="20.25" x14ac:dyDescent="0.25">
      <c r="A10" s="91" t="s">
        <v>15</v>
      </c>
      <c r="B10" s="92"/>
      <c r="C10" s="92"/>
      <c r="D10" s="92"/>
      <c r="E10" s="92"/>
      <c r="F10" s="92"/>
      <c r="G10" s="92"/>
      <c r="H10" s="92"/>
      <c r="I10" s="92"/>
      <c r="J10" s="92"/>
      <c r="K10" s="93"/>
    </row>
    <row r="11" spans="1:11" ht="15.75" x14ac:dyDescent="0.25">
      <c r="A11" s="5">
        <v>1</v>
      </c>
      <c r="B11" s="17" t="s">
        <v>16</v>
      </c>
      <c r="C11" s="26">
        <v>7</v>
      </c>
      <c r="D11" s="6">
        <v>1995</v>
      </c>
      <c r="E11" s="6" t="s">
        <v>17</v>
      </c>
      <c r="F11" s="6" t="s">
        <v>18</v>
      </c>
      <c r="G11" s="2" t="s">
        <v>19</v>
      </c>
      <c r="H11" s="7"/>
      <c r="I11" s="35">
        <v>30.45</v>
      </c>
      <c r="J11" s="36">
        <v>0</v>
      </c>
      <c r="K11" s="35">
        <v>30.45</v>
      </c>
    </row>
    <row r="12" spans="1:11" ht="15.75" x14ac:dyDescent="0.25">
      <c r="A12" s="5">
        <v>2</v>
      </c>
      <c r="B12" s="17" t="s">
        <v>20</v>
      </c>
      <c r="C12" s="26">
        <v>4</v>
      </c>
      <c r="D12" s="6">
        <v>1992</v>
      </c>
      <c r="E12" s="6" t="s">
        <v>21</v>
      </c>
      <c r="F12" s="6" t="s">
        <v>18</v>
      </c>
      <c r="G12" s="2" t="s">
        <v>22</v>
      </c>
      <c r="H12" s="7"/>
      <c r="I12" s="35">
        <v>31.74</v>
      </c>
      <c r="J12" s="36">
        <v>2</v>
      </c>
      <c r="K12" s="35">
        <v>33.739999999999995</v>
      </c>
    </row>
    <row r="13" spans="1:11" ht="15.75" x14ac:dyDescent="0.25">
      <c r="A13" s="5">
        <v>3</v>
      </c>
      <c r="B13" s="17" t="s">
        <v>23</v>
      </c>
      <c r="C13" s="26">
        <v>1</v>
      </c>
      <c r="D13" s="6">
        <v>1998</v>
      </c>
      <c r="E13" s="6" t="s">
        <v>17</v>
      </c>
      <c r="F13" s="6" t="s">
        <v>18</v>
      </c>
      <c r="G13" s="2" t="s">
        <v>22</v>
      </c>
      <c r="H13" s="7"/>
      <c r="I13" s="35">
        <v>33.42</v>
      </c>
      <c r="J13" s="36">
        <v>2</v>
      </c>
      <c r="K13" s="35">
        <v>35.42</v>
      </c>
    </row>
    <row r="14" spans="1:11" ht="15.75" x14ac:dyDescent="0.25">
      <c r="A14" s="5">
        <v>4</v>
      </c>
      <c r="B14" s="17" t="s">
        <v>24</v>
      </c>
      <c r="C14" s="26">
        <v>2</v>
      </c>
      <c r="D14" s="6">
        <v>1999</v>
      </c>
      <c r="E14" s="6">
        <v>1</v>
      </c>
      <c r="F14" s="6" t="s">
        <v>18</v>
      </c>
      <c r="G14" s="2" t="s">
        <v>22</v>
      </c>
      <c r="H14" s="7"/>
      <c r="I14" s="35">
        <v>36.22</v>
      </c>
      <c r="J14" s="36">
        <v>4</v>
      </c>
      <c r="K14" s="35">
        <v>40.22</v>
      </c>
    </row>
    <row r="15" spans="1:11" ht="15.75" x14ac:dyDescent="0.25">
      <c r="A15" s="5">
        <v>5</v>
      </c>
      <c r="B15" s="17" t="s">
        <v>25</v>
      </c>
      <c r="C15" s="26">
        <v>5</v>
      </c>
      <c r="D15" s="6">
        <v>2000</v>
      </c>
      <c r="E15" s="6">
        <v>1</v>
      </c>
      <c r="F15" s="6" t="s">
        <v>26</v>
      </c>
      <c r="G15" s="2" t="s">
        <v>27</v>
      </c>
      <c r="H15" s="7" t="s">
        <v>28</v>
      </c>
      <c r="I15" s="35">
        <v>40.89</v>
      </c>
      <c r="J15" s="36">
        <v>0</v>
      </c>
      <c r="K15" s="35">
        <v>40.89</v>
      </c>
    </row>
    <row r="16" spans="1:11" ht="15.75" x14ac:dyDescent="0.25">
      <c r="A16" s="5">
        <v>6</v>
      </c>
      <c r="B16" s="17" t="s">
        <v>29</v>
      </c>
      <c r="C16" s="26">
        <v>3</v>
      </c>
      <c r="D16" s="6">
        <v>1999</v>
      </c>
      <c r="E16" s="6" t="s">
        <v>30</v>
      </c>
      <c r="F16" s="6" t="s">
        <v>31</v>
      </c>
      <c r="G16" s="2" t="s">
        <v>32</v>
      </c>
      <c r="H16" s="7" t="s">
        <v>33</v>
      </c>
      <c r="I16" s="35">
        <v>57.73</v>
      </c>
      <c r="J16" s="36">
        <v>6</v>
      </c>
      <c r="K16" s="35">
        <v>63.73</v>
      </c>
    </row>
    <row r="17" spans="1:11" ht="16.5" thickBot="1" x14ac:dyDescent="0.3">
      <c r="A17" s="21">
        <v>7</v>
      </c>
      <c r="B17" s="18" t="s">
        <v>34</v>
      </c>
      <c r="C17" s="27">
        <v>6</v>
      </c>
      <c r="D17" s="8">
        <v>2000</v>
      </c>
      <c r="E17" s="8" t="s">
        <v>30</v>
      </c>
      <c r="F17" s="8" t="s">
        <v>31</v>
      </c>
      <c r="G17" s="9" t="s">
        <v>32</v>
      </c>
      <c r="H17" s="10" t="s">
        <v>33</v>
      </c>
      <c r="I17" s="37">
        <v>73.77</v>
      </c>
      <c r="J17" s="38">
        <v>10</v>
      </c>
      <c r="K17" s="37">
        <v>83.77</v>
      </c>
    </row>
    <row r="18" spans="1:11" ht="19.5" thickTop="1" x14ac:dyDescent="0.25">
      <c r="A18" s="88" t="s">
        <v>35</v>
      </c>
      <c r="B18" s="89"/>
      <c r="C18" s="89"/>
      <c r="D18" s="89"/>
      <c r="E18" s="89"/>
      <c r="F18" s="89"/>
      <c r="G18" s="89"/>
      <c r="H18" s="89"/>
      <c r="I18" s="89"/>
      <c r="J18" s="89"/>
      <c r="K18" s="90"/>
    </row>
    <row r="19" spans="1:11" ht="15.75" x14ac:dyDescent="0.25">
      <c r="A19" s="20">
        <v>1</v>
      </c>
      <c r="B19" s="19" t="s">
        <v>36</v>
      </c>
      <c r="C19" s="28">
        <v>11</v>
      </c>
      <c r="D19" s="11">
        <v>1991</v>
      </c>
      <c r="E19" s="11" t="s">
        <v>21</v>
      </c>
      <c r="F19" s="11" t="s">
        <v>26</v>
      </c>
      <c r="G19" s="12" t="s">
        <v>27</v>
      </c>
      <c r="H19" s="13" t="s">
        <v>37</v>
      </c>
      <c r="I19" s="39">
        <v>39.020000000000003</v>
      </c>
      <c r="J19" s="40">
        <v>2</v>
      </c>
      <c r="K19" s="39">
        <v>41.02</v>
      </c>
    </row>
    <row r="20" spans="1:11" ht="15.75" x14ac:dyDescent="0.25">
      <c r="A20" s="5">
        <v>2</v>
      </c>
      <c r="B20" s="17" t="s">
        <v>38</v>
      </c>
      <c r="C20" s="26">
        <v>9</v>
      </c>
      <c r="D20" s="6">
        <v>1987</v>
      </c>
      <c r="E20" s="6" t="s">
        <v>17</v>
      </c>
      <c r="F20" s="6" t="s">
        <v>18</v>
      </c>
      <c r="G20" s="2" t="s">
        <v>39</v>
      </c>
      <c r="H20" s="7" t="s">
        <v>40</v>
      </c>
      <c r="I20" s="35">
        <v>39.42</v>
      </c>
      <c r="J20" s="36">
        <v>2</v>
      </c>
      <c r="K20" s="35">
        <v>41.42</v>
      </c>
    </row>
    <row r="21" spans="1:11" ht="15.75" x14ac:dyDescent="0.25">
      <c r="A21" s="5">
        <v>3</v>
      </c>
      <c r="B21" s="17" t="s">
        <v>41</v>
      </c>
      <c r="C21" s="26">
        <v>8</v>
      </c>
      <c r="D21" s="6">
        <v>1997</v>
      </c>
      <c r="E21" s="6">
        <v>1</v>
      </c>
      <c r="F21" s="6" t="s">
        <v>26</v>
      </c>
      <c r="G21" s="2" t="s">
        <v>27</v>
      </c>
      <c r="H21" s="7" t="s">
        <v>28</v>
      </c>
      <c r="I21" s="35">
        <v>44.17</v>
      </c>
      <c r="J21" s="36">
        <v>2</v>
      </c>
      <c r="K21" s="35">
        <v>46.17</v>
      </c>
    </row>
    <row r="22" spans="1:11" ht="16.5" thickBot="1" x14ac:dyDescent="0.3">
      <c r="A22" s="21">
        <v>4</v>
      </c>
      <c r="B22" s="18" t="s">
        <v>42</v>
      </c>
      <c r="C22" s="27">
        <v>10</v>
      </c>
      <c r="D22" s="8">
        <v>1980</v>
      </c>
      <c r="E22" s="8" t="s">
        <v>30</v>
      </c>
      <c r="F22" s="8" t="s">
        <v>31</v>
      </c>
      <c r="G22" s="9" t="s">
        <v>32</v>
      </c>
      <c r="H22" s="10" t="s">
        <v>33</v>
      </c>
      <c r="I22" s="37">
        <v>54.14</v>
      </c>
      <c r="J22" s="38">
        <v>0</v>
      </c>
      <c r="K22" s="37">
        <v>54.14</v>
      </c>
    </row>
    <row r="23" spans="1:11" ht="19.5" thickTop="1" x14ac:dyDescent="0.25">
      <c r="A23" s="94" t="s">
        <v>43</v>
      </c>
      <c r="B23" s="95"/>
      <c r="C23" s="95"/>
      <c r="D23" s="95"/>
      <c r="E23" s="95"/>
      <c r="F23" s="95"/>
      <c r="G23" s="95"/>
      <c r="H23" s="95"/>
      <c r="I23" s="95"/>
      <c r="J23" s="95"/>
      <c r="K23" s="96"/>
    </row>
    <row r="24" spans="1:11" ht="15.75" x14ac:dyDescent="0.25">
      <c r="A24" s="20">
        <v>1</v>
      </c>
      <c r="B24" s="19" t="s">
        <v>36</v>
      </c>
      <c r="C24" s="28">
        <v>44</v>
      </c>
      <c r="D24" s="11">
        <v>1991</v>
      </c>
      <c r="E24" s="11" t="s">
        <v>21</v>
      </c>
      <c r="F24" s="11" t="s">
        <v>26</v>
      </c>
      <c r="G24" s="12" t="s">
        <v>27</v>
      </c>
      <c r="H24" s="13" t="s">
        <v>28</v>
      </c>
      <c r="I24" s="39">
        <v>37.229999999999997</v>
      </c>
      <c r="J24" s="40">
        <v>2</v>
      </c>
      <c r="K24" s="39">
        <v>39.229999999999997</v>
      </c>
    </row>
    <row r="25" spans="1:11" ht="15.75" x14ac:dyDescent="0.25">
      <c r="A25" s="5">
        <v>2</v>
      </c>
      <c r="B25" s="17" t="s">
        <v>41</v>
      </c>
      <c r="C25" s="26">
        <v>46</v>
      </c>
      <c r="D25" s="6">
        <v>1997</v>
      </c>
      <c r="E25" s="6">
        <v>1</v>
      </c>
      <c r="F25" s="6" t="s">
        <v>26</v>
      </c>
      <c r="G25" s="2" t="s">
        <v>27</v>
      </c>
      <c r="H25" s="7" t="s">
        <v>28</v>
      </c>
      <c r="I25" s="35">
        <v>43.83</v>
      </c>
      <c r="J25" s="36">
        <v>2</v>
      </c>
      <c r="K25" s="35">
        <v>45.83</v>
      </c>
    </row>
    <row r="26" spans="1:11" ht="15.75" x14ac:dyDescent="0.25">
      <c r="A26" s="5">
        <v>3</v>
      </c>
      <c r="B26" s="17" t="s">
        <v>38</v>
      </c>
      <c r="C26" s="26">
        <v>43</v>
      </c>
      <c r="D26" s="6">
        <v>1987</v>
      </c>
      <c r="E26" s="6" t="s">
        <v>17</v>
      </c>
      <c r="F26" s="6" t="s">
        <v>18</v>
      </c>
      <c r="G26" s="2" t="s">
        <v>39</v>
      </c>
      <c r="H26" s="7" t="s">
        <v>40</v>
      </c>
      <c r="I26" s="35">
        <v>55.76</v>
      </c>
      <c r="J26" s="36">
        <v>0</v>
      </c>
      <c r="K26" s="35">
        <v>55.76</v>
      </c>
    </row>
    <row r="27" spans="1:11" ht="16.5" thickBot="1" x14ac:dyDescent="0.3">
      <c r="A27" s="21">
        <v>4</v>
      </c>
      <c r="B27" s="18" t="s">
        <v>42</v>
      </c>
      <c r="C27" s="27">
        <v>45</v>
      </c>
      <c r="D27" s="8">
        <v>1980</v>
      </c>
      <c r="E27" s="8" t="s">
        <v>30</v>
      </c>
      <c r="F27" s="8" t="s">
        <v>31</v>
      </c>
      <c r="G27" s="9" t="s">
        <v>32</v>
      </c>
      <c r="H27" s="10" t="s">
        <v>33</v>
      </c>
      <c r="I27" s="37">
        <v>61.33</v>
      </c>
      <c r="J27" s="38">
        <v>0</v>
      </c>
      <c r="K27" s="37">
        <v>61.33</v>
      </c>
    </row>
    <row r="28" spans="1:11" ht="19.5" thickTop="1" x14ac:dyDescent="0.25">
      <c r="A28" s="88" t="s">
        <v>44</v>
      </c>
      <c r="B28" s="89"/>
      <c r="C28" s="89"/>
      <c r="D28" s="89"/>
      <c r="E28" s="89"/>
      <c r="F28" s="89"/>
      <c r="G28" s="89"/>
      <c r="H28" s="89"/>
      <c r="I28" s="89"/>
      <c r="J28" s="89"/>
      <c r="K28" s="90"/>
    </row>
    <row r="29" spans="1:11" ht="15.75" x14ac:dyDescent="0.25">
      <c r="A29" s="20">
        <v>1</v>
      </c>
      <c r="B29" s="19" t="s">
        <v>45</v>
      </c>
      <c r="C29" s="28">
        <v>66</v>
      </c>
      <c r="D29" s="11">
        <v>1993</v>
      </c>
      <c r="E29" s="11" t="s">
        <v>21</v>
      </c>
      <c r="F29" s="11" t="s">
        <v>18</v>
      </c>
      <c r="G29" s="12" t="s">
        <v>22</v>
      </c>
      <c r="H29" s="13"/>
      <c r="I29" s="43">
        <v>31.14</v>
      </c>
      <c r="J29" s="28">
        <v>0</v>
      </c>
      <c r="K29" s="43">
        <v>31.14</v>
      </c>
    </row>
    <row r="30" spans="1:11" ht="15.75" x14ac:dyDescent="0.25">
      <c r="A30" s="20">
        <v>2</v>
      </c>
      <c r="B30" s="17" t="s">
        <v>46</v>
      </c>
      <c r="C30" s="26">
        <v>54</v>
      </c>
      <c r="D30" s="6">
        <v>1997</v>
      </c>
      <c r="E30" s="6" t="s">
        <v>17</v>
      </c>
      <c r="F30" s="6" t="s">
        <v>18</v>
      </c>
      <c r="G30" s="2" t="s">
        <v>19</v>
      </c>
      <c r="H30" s="7"/>
      <c r="I30" s="41">
        <v>33.51</v>
      </c>
      <c r="J30" s="26">
        <v>0</v>
      </c>
      <c r="K30" s="41">
        <v>33.51</v>
      </c>
    </row>
    <row r="31" spans="1:11" ht="15.75" x14ac:dyDescent="0.25">
      <c r="A31" s="20">
        <v>3</v>
      </c>
      <c r="B31" s="17" t="s">
        <v>47</v>
      </c>
      <c r="C31" s="26">
        <v>57</v>
      </c>
      <c r="D31" s="6">
        <v>1998</v>
      </c>
      <c r="E31" s="6" t="s">
        <v>17</v>
      </c>
      <c r="F31" s="6" t="s">
        <v>18</v>
      </c>
      <c r="G31" s="2" t="s">
        <v>19</v>
      </c>
      <c r="H31" s="7"/>
      <c r="I31" s="41">
        <v>36.17</v>
      </c>
      <c r="J31" s="26">
        <v>0</v>
      </c>
      <c r="K31" s="41">
        <v>36.17</v>
      </c>
    </row>
    <row r="32" spans="1:11" ht="15.75" x14ac:dyDescent="0.25">
      <c r="A32" s="20">
        <v>4</v>
      </c>
      <c r="B32" s="17" t="s">
        <v>25</v>
      </c>
      <c r="C32" s="26">
        <v>69</v>
      </c>
      <c r="D32" s="6">
        <v>2000</v>
      </c>
      <c r="E32" s="6">
        <v>1</v>
      </c>
      <c r="F32" s="6" t="s">
        <v>26</v>
      </c>
      <c r="G32" s="2" t="s">
        <v>27</v>
      </c>
      <c r="H32" s="7" t="s">
        <v>28</v>
      </c>
      <c r="I32" s="41">
        <v>36.67</v>
      </c>
      <c r="J32" s="26">
        <v>0</v>
      </c>
      <c r="K32" s="41">
        <v>36.67</v>
      </c>
    </row>
    <row r="33" spans="1:11" ht="15.75" x14ac:dyDescent="0.25">
      <c r="A33" s="20">
        <v>5</v>
      </c>
      <c r="B33" s="17" t="s">
        <v>23</v>
      </c>
      <c r="C33" s="26">
        <v>58</v>
      </c>
      <c r="D33" s="6">
        <v>1998</v>
      </c>
      <c r="E33" s="6" t="s">
        <v>17</v>
      </c>
      <c r="F33" s="6" t="s">
        <v>18</v>
      </c>
      <c r="G33" s="2" t="s">
        <v>22</v>
      </c>
      <c r="H33" s="7"/>
      <c r="I33" s="41">
        <v>36.229999999999997</v>
      </c>
      <c r="J33" s="26">
        <v>2</v>
      </c>
      <c r="K33" s="41">
        <v>38.229999999999997</v>
      </c>
    </row>
    <row r="34" spans="1:11" ht="15.75" x14ac:dyDescent="0.25">
      <c r="A34" s="20">
        <v>6</v>
      </c>
      <c r="B34" s="17" t="s">
        <v>48</v>
      </c>
      <c r="C34" s="26">
        <v>63</v>
      </c>
      <c r="D34" s="6">
        <v>1991</v>
      </c>
      <c r="E34" s="6"/>
      <c r="F34" s="6" t="s">
        <v>18</v>
      </c>
      <c r="G34" s="2" t="s">
        <v>49</v>
      </c>
      <c r="H34" s="7" t="s">
        <v>50</v>
      </c>
      <c r="I34" s="41">
        <v>39.07</v>
      </c>
      <c r="J34" s="26">
        <v>0</v>
      </c>
      <c r="K34" s="41">
        <v>39.07</v>
      </c>
    </row>
    <row r="35" spans="1:11" ht="15.75" x14ac:dyDescent="0.25">
      <c r="A35" s="20">
        <v>7</v>
      </c>
      <c r="B35" s="17" t="s">
        <v>51</v>
      </c>
      <c r="C35" s="26">
        <v>64</v>
      </c>
      <c r="D35" s="6">
        <v>1999</v>
      </c>
      <c r="E35" s="6">
        <v>1</v>
      </c>
      <c r="F35" s="6" t="s">
        <v>18</v>
      </c>
      <c r="G35" s="2" t="s">
        <v>22</v>
      </c>
      <c r="H35" s="7"/>
      <c r="I35" s="41">
        <v>37.450000000000003</v>
      </c>
      <c r="J35" s="26">
        <v>2</v>
      </c>
      <c r="K35" s="41">
        <v>39.450000000000003</v>
      </c>
    </row>
    <row r="36" spans="1:11" ht="15.75" x14ac:dyDescent="0.25">
      <c r="A36" s="20">
        <v>8</v>
      </c>
      <c r="B36" s="17" t="s">
        <v>52</v>
      </c>
      <c r="C36" s="26">
        <v>74</v>
      </c>
      <c r="D36" s="6">
        <v>1988</v>
      </c>
      <c r="E36" s="6"/>
      <c r="F36" s="6" t="s">
        <v>18</v>
      </c>
      <c r="G36" s="2" t="s">
        <v>49</v>
      </c>
      <c r="H36" s="7" t="s">
        <v>50</v>
      </c>
      <c r="I36" s="41">
        <v>39.549999999999997</v>
      </c>
      <c r="J36" s="26">
        <v>0</v>
      </c>
      <c r="K36" s="41">
        <v>39.549999999999997</v>
      </c>
    </row>
    <row r="37" spans="1:11" ht="15.75" x14ac:dyDescent="0.25">
      <c r="A37" s="20">
        <v>9</v>
      </c>
      <c r="B37" s="17" t="s">
        <v>53</v>
      </c>
      <c r="C37" s="26">
        <v>53</v>
      </c>
      <c r="D37" s="6">
        <v>1982</v>
      </c>
      <c r="E37" s="6"/>
      <c r="F37" s="6" t="s">
        <v>18</v>
      </c>
      <c r="G37" s="2" t="s">
        <v>49</v>
      </c>
      <c r="H37" s="7" t="s">
        <v>50</v>
      </c>
      <c r="I37" s="41">
        <v>39.03</v>
      </c>
      <c r="J37" s="26">
        <v>2</v>
      </c>
      <c r="K37" s="41">
        <v>41.03</v>
      </c>
    </row>
    <row r="38" spans="1:11" ht="15.75" x14ac:dyDescent="0.25">
      <c r="A38" s="20">
        <v>10</v>
      </c>
      <c r="B38" s="17" t="s">
        <v>54</v>
      </c>
      <c r="C38" s="26">
        <v>59</v>
      </c>
      <c r="D38" s="6">
        <v>1994</v>
      </c>
      <c r="E38" s="6"/>
      <c r="F38" s="6" t="s">
        <v>18</v>
      </c>
      <c r="G38" s="2" t="s">
        <v>49</v>
      </c>
      <c r="H38" s="7" t="s">
        <v>50</v>
      </c>
      <c r="I38" s="41">
        <v>39.89</v>
      </c>
      <c r="J38" s="26">
        <v>2</v>
      </c>
      <c r="K38" s="41">
        <v>41.89</v>
      </c>
    </row>
    <row r="39" spans="1:11" ht="15.75" x14ac:dyDescent="0.25">
      <c r="A39" s="20">
        <v>11</v>
      </c>
      <c r="B39" s="17" t="s">
        <v>55</v>
      </c>
      <c r="C39" s="26">
        <v>65</v>
      </c>
      <c r="D39" s="6">
        <v>1993</v>
      </c>
      <c r="E39" s="6"/>
      <c r="F39" s="6" t="s">
        <v>18</v>
      </c>
      <c r="G39" s="2" t="s">
        <v>49</v>
      </c>
      <c r="H39" s="7" t="s">
        <v>50</v>
      </c>
      <c r="I39" s="41">
        <v>40.86</v>
      </c>
      <c r="J39" s="26">
        <v>2</v>
      </c>
      <c r="K39" s="41">
        <v>42.86</v>
      </c>
    </row>
    <row r="40" spans="1:11" ht="15.75" x14ac:dyDescent="0.25">
      <c r="A40" s="20">
        <v>12</v>
      </c>
      <c r="B40" s="17" t="s">
        <v>56</v>
      </c>
      <c r="C40" s="26">
        <v>72</v>
      </c>
      <c r="D40" s="6">
        <v>1995</v>
      </c>
      <c r="E40" s="6"/>
      <c r="F40" s="6" t="s">
        <v>18</v>
      </c>
      <c r="G40" s="2" t="s">
        <v>49</v>
      </c>
      <c r="H40" s="7" t="s">
        <v>50</v>
      </c>
      <c r="I40" s="41">
        <v>47.4</v>
      </c>
      <c r="J40" s="26">
        <v>0</v>
      </c>
      <c r="K40" s="41">
        <v>47.4</v>
      </c>
    </row>
    <row r="41" spans="1:11" ht="15.75" x14ac:dyDescent="0.25">
      <c r="A41" s="20">
        <v>13</v>
      </c>
      <c r="B41" s="17" t="s">
        <v>57</v>
      </c>
      <c r="C41" s="26">
        <v>51</v>
      </c>
      <c r="D41" s="6">
        <v>1995</v>
      </c>
      <c r="E41" s="6"/>
      <c r="F41" s="6" t="s">
        <v>18</v>
      </c>
      <c r="G41" s="2" t="s">
        <v>49</v>
      </c>
      <c r="H41" s="7" t="s">
        <v>50</v>
      </c>
      <c r="I41" s="41">
        <v>47.67</v>
      </c>
      <c r="J41" s="26">
        <v>0</v>
      </c>
      <c r="K41" s="41">
        <v>47.67</v>
      </c>
    </row>
    <row r="42" spans="1:11" ht="15.75" x14ac:dyDescent="0.25">
      <c r="A42" s="20">
        <v>14</v>
      </c>
      <c r="B42" s="17" t="s">
        <v>58</v>
      </c>
      <c r="C42" s="26">
        <v>70</v>
      </c>
      <c r="D42" s="6">
        <v>1993</v>
      </c>
      <c r="E42" s="6"/>
      <c r="F42" s="6" t="s">
        <v>18</v>
      </c>
      <c r="G42" s="2" t="s">
        <v>49</v>
      </c>
      <c r="H42" s="7" t="s">
        <v>50</v>
      </c>
      <c r="I42" s="41">
        <v>46.76</v>
      </c>
      <c r="J42" s="26">
        <v>2</v>
      </c>
      <c r="K42" s="41">
        <v>48.76</v>
      </c>
    </row>
    <row r="43" spans="1:11" ht="15.75" x14ac:dyDescent="0.25">
      <c r="A43" s="20">
        <v>15</v>
      </c>
      <c r="B43" s="17" t="s">
        <v>59</v>
      </c>
      <c r="C43" s="26">
        <v>76</v>
      </c>
      <c r="D43" s="6"/>
      <c r="E43" s="6"/>
      <c r="F43" s="6" t="s">
        <v>18</v>
      </c>
      <c r="G43" s="2" t="s">
        <v>49</v>
      </c>
      <c r="H43" s="7" t="s">
        <v>50</v>
      </c>
      <c r="I43" s="41">
        <v>46.8</v>
      </c>
      <c r="J43" s="26">
        <v>6</v>
      </c>
      <c r="K43" s="41">
        <v>52.8</v>
      </c>
    </row>
    <row r="44" spans="1:11" ht="15.75" x14ac:dyDescent="0.25">
      <c r="A44" s="20">
        <v>16</v>
      </c>
      <c r="B44" s="17" t="s">
        <v>60</v>
      </c>
      <c r="C44" s="26">
        <v>56</v>
      </c>
      <c r="D44" s="6"/>
      <c r="E44" s="6"/>
      <c r="F44" s="6" t="s">
        <v>18</v>
      </c>
      <c r="G44" s="2" t="s">
        <v>49</v>
      </c>
      <c r="H44" s="7" t="s">
        <v>50</v>
      </c>
      <c r="I44" s="41">
        <v>58.89</v>
      </c>
      <c r="J44" s="26">
        <v>0</v>
      </c>
      <c r="K44" s="41">
        <v>58.89</v>
      </c>
    </row>
    <row r="45" spans="1:11" ht="15.75" x14ac:dyDescent="0.25">
      <c r="A45" s="20">
        <v>17</v>
      </c>
      <c r="B45" s="17" t="s">
        <v>29</v>
      </c>
      <c r="C45" s="26">
        <v>73</v>
      </c>
      <c r="D45" s="6">
        <v>1999</v>
      </c>
      <c r="E45" s="6" t="s">
        <v>30</v>
      </c>
      <c r="F45" s="6" t="s">
        <v>31</v>
      </c>
      <c r="G45" s="2" t="s">
        <v>32</v>
      </c>
      <c r="H45" s="7" t="s">
        <v>33</v>
      </c>
      <c r="I45" s="41">
        <v>64.819999999999993</v>
      </c>
      <c r="J45" s="26">
        <v>6</v>
      </c>
      <c r="K45" s="41">
        <v>70.819999999999993</v>
      </c>
    </row>
    <row r="46" spans="1:11" ht="16.5" thickBot="1" x14ac:dyDescent="0.3">
      <c r="A46" s="20">
        <v>18</v>
      </c>
      <c r="B46" s="22" t="s">
        <v>34</v>
      </c>
      <c r="C46" s="27">
        <v>71</v>
      </c>
      <c r="D46" s="23">
        <v>2000</v>
      </c>
      <c r="E46" s="23" t="s">
        <v>30</v>
      </c>
      <c r="F46" s="23" t="s">
        <v>31</v>
      </c>
      <c r="G46" s="24" t="s">
        <v>32</v>
      </c>
      <c r="H46" s="25" t="s">
        <v>33</v>
      </c>
      <c r="I46" s="44">
        <v>74.040000000000006</v>
      </c>
      <c r="J46" s="49">
        <v>6</v>
      </c>
      <c r="K46" s="42">
        <v>80.040000000000006</v>
      </c>
    </row>
    <row r="47" spans="1:11" ht="17.25" thickTop="1" x14ac:dyDescent="0.25">
      <c r="A47" s="14"/>
      <c r="B47" s="15"/>
      <c r="C47" s="14"/>
      <c r="D47" s="14"/>
      <c r="E47" s="14"/>
      <c r="F47" s="14"/>
      <c r="G47" s="14"/>
      <c r="H47" s="47"/>
      <c r="I47" s="16"/>
      <c r="J47" s="14"/>
      <c r="K47" s="16"/>
    </row>
    <row r="48" spans="1:11" ht="18.75" x14ac:dyDescent="0.3">
      <c r="A48" s="4"/>
      <c r="B48" s="3" t="s">
        <v>61</v>
      </c>
      <c r="C48" s="1"/>
      <c r="D48" s="1"/>
      <c r="E48" s="1"/>
      <c r="F48" s="1"/>
      <c r="G48" s="4" t="s">
        <v>62</v>
      </c>
      <c r="H48" s="1"/>
      <c r="I48" s="1"/>
      <c r="J48" s="1"/>
      <c r="K48" s="1"/>
    </row>
    <row r="49" spans="1:11" ht="18.75" x14ac:dyDescent="0.3">
      <c r="A49" s="4"/>
      <c r="B49" s="1"/>
      <c r="C49" s="1"/>
      <c r="D49" s="1"/>
      <c r="E49" s="1"/>
      <c r="F49" s="1"/>
      <c r="G49" s="1"/>
      <c r="H49" s="1"/>
      <c r="I49" s="1"/>
      <c r="J49" s="1"/>
      <c r="K49" s="1"/>
    </row>
    <row r="50" spans="1:11" ht="18.75" x14ac:dyDescent="0.3">
      <c r="A50" s="4"/>
      <c r="B50" s="3" t="s">
        <v>63</v>
      </c>
      <c r="C50" s="1"/>
      <c r="D50" s="1"/>
      <c r="E50" s="1"/>
      <c r="F50" s="1"/>
      <c r="G50" s="4" t="s">
        <v>64</v>
      </c>
      <c r="H50" s="1"/>
      <c r="I50" s="1"/>
      <c r="J50" s="1"/>
      <c r="K50" s="1"/>
    </row>
    <row r="51" spans="1:11" ht="18.75" x14ac:dyDescent="0.3">
      <c r="A51" s="4"/>
    </row>
    <row r="52" spans="1:11" ht="18.75" x14ac:dyDescent="0.3">
      <c r="A52" s="4"/>
    </row>
    <row r="53" spans="1:11" ht="18.75" x14ac:dyDescent="0.3">
      <c r="A53" s="4"/>
    </row>
    <row r="54" spans="1:11" ht="18.75" x14ac:dyDescent="0.3">
      <c r="A54" s="4"/>
    </row>
  </sheetData>
  <mergeCells count="10">
    <mergeCell ref="A28:K28"/>
    <mergeCell ref="A10:K10"/>
    <mergeCell ref="A18:K18"/>
    <mergeCell ref="A23:K23"/>
    <mergeCell ref="A7:K7"/>
    <mergeCell ref="A1:K1"/>
    <mergeCell ref="A2:K2"/>
    <mergeCell ref="A4:K4"/>
    <mergeCell ref="A5:B5"/>
    <mergeCell ref="F5:K5"/>
  </mergeCells>
  <printOptions horizontalCentered="1"/>
  <pageMargins left="0.31496062992125984" right="0.31496062992125984" top="0.15748031496062992" bottom="0.15748031496062992" header="0.31496062992125984" footer="0.31496062992125984"/>
  <pageSetup paperSize="9" scale="85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workbookViewId="0">
      <selection activeCell="A8" sqref="A8"/>
    </sheetView>
  </sheetViews>
  <sheetFormatPr defaultRowHeight="18.75" x14ac:dyDescent="0.3"/>
  <cols>
    <col min="1" max="1" width="7.7109375" style="110" customWidth="1"/>
    <col min="2" max="2" width="26.42578125" style="110" customWidth="1"/>
    <col min="3" max="3" width="15.42578125" style="111" customWidth="1"/>
    <col min="4" max="4" width="14.140625" style="111" customWidth="1"/>
    <col min="5" max="5" width="11.140625" style="110" customWidth="1"/>
    <col min="6" max="6" width="26.28515625" style="110" customWidth="1"/>
    <col min="7" max="16384" width="9.140625" style="110"/>
  </cols>
  <sheetData>
    <row r="1" spans="1:8" ht="36" customHeight="1" x14ac:dyDescent="0.3">
      <c r="A1" s="109" t="s">
        <v>0</v>
      </c>
      <c r="B1" s="109"/>
      <c r="C1" s="109"/>
      <c r="D1" s="109"/>
      <c r="E1" s="109"/>
      <c r="F1" s="109"/>
    </row>
    <row r="2" spans="1:8" ht="36" customHeight="1" x14ac:dyDescent="0.3">
      <c r="A2" s="109" t="s">
        <v>1</v>
      </c>
      <c r="B2" s="109"/>
      <c r="C2" s="109"/>
      <c r="D2" s="109"/>
      <c r="E2" s="109"/>
      <c r="F2" s="109"/>
    </row>
    <row r="3" spans="1:8" ht="9.75" customHeight="1" x14ac:dyDescent="0.3"/>
    <row r="4" spans="1:8" ht="34.5" customHeight="1" x14ac:dyDescent="0.3">
      <c r="A4" s="112" t="s">
        <v>74</v>
      </c>
      <c r="B4" s="112"/>
      <c r="C4" s="112"/>
      <c r="D4" s="112"/>
      <c r="E4" s="112"/>
      <c r="F4" s="112"/>
    </row>
    <row r="5" spans="1:8" x14ac:dyDescent="0.3">
      <c r="A5" s="113" t="s">
        <v>75</v>
      </c>
      <c r="B5" s="113"/>
      <c r="E5" s="114" t="s">
        <v>76</v>
      </c>
      <c r="F5" s="114"/>
    </row>
    <row r="6" spans="1:8" ht="8.25" customHeight="1" x14ac:dyDescent="0.3">
      <c r="A6" s="111"/>
      <c r="B6" s="111"/>
      <c r="E6" s="111"/>
      <c r="F6" s="111"/>
    </row>
    <row r="7" spans="1:8" x14ac:dyDescent="0.3">
      <c r="A7" s="115" t="s">
        <v>88</v>
      </c>
      <c r="B7" s="115"/>
      <c r="C7" s="115"/>
      <c r="D7" s="115"/>
      <c r="E7" s="115"/>
      <c r="F7" s="115"/>
    </row>
    <row r="8" spans="1:8" ht="12" customHeight="1" x14ac:dyDescent="0.3"/>
    <row r="9" spans="1:8" s="117" customFormat="1" ht="47.25" customHeight="1" x14ac:dyDescent="0.25">
      <c r="A9" s="116" t="s">
        <v>77</v>
      </c>
      <c r="B9" s="116" t="s">
        <v>78</v>
      </c>
      <c r="C9" s="116" t="s">
        <v>79</v>
      </c>
      <c r="D9" s="116" t="s">
        <v>13</v>
      </c>
      <c r="E9" s="116" t="s">
        <v>80</v>
      </c>
      <c r="F9" s="116" t="s">
        <v>81</v>
      </c>
    </row>
    <row r="10" spans="1:8" s="122" customFormat="1" ht="16.5" x14ac:dyDescent="0.25">
      <c r="A10" s="118">
        <v>1</v>
      </c>
      <c r="B10" s="119" t="s">
        <v>82</v>
      </c>
      <c r="C10" s="120">
        <v>108.61</v>
      </c>
      <c r="D10" s="120">
        <v>10</v>
      </c>
      <c r="E10" s="121">
        <f>SUM(C10:D10)</f>
        <v>118.61</v>
      </c>
      <c r="F10" s="120"/>
      <c r="H10" s="123"/>
    </row>
    <row r="11" spans="1:8" s="128" customFormat="1" ht="17.25" thickBot="1" x14ac:dyDescent="0.3">
      <c r="A11" s="124"/>
      <c r="B11" s="125" t="s">
        <v>83</v>
      </c>
      <c r="C11" s="126">
        <v>108.61</v>
      </c>
      <c r="D11" s="126">
        <v>12</v>
      </c>
      <c r="E11" s="127">
        <f>SUM(C11:D11)</f>
        <v>120.61</v>
      </c>
      <c r="F11" s="126" t="s">
        <v>84</v>
      </c>
    </row>
    <row r="12" spans="1:8" s="122" customFormat="1" ht="17.25" thickTop="1" x14ac:dyDescent="0.25">
      <c r="A12" s="129">
        <v>2</v>
      </c>
      <c r="B12" s="130" t="s">
        <v>85</v>
      </c>
      <c r="C12" s="131">
        <v>45.14</v>
      </c>
      <c r="D12" s="132">
        <v>2</v>
      </c>
      <c r="E12" s="133">
        <f>SUM(C12:D12)</f>
        <v>47.14</v>
      </c>
      <c r="F12" s="132"/>
    </row>
    <row r="13" spans="1:8" s="128" customFormat="1" ht="17.25" thickBot="1" x14ac:dyDescent="0.3">
      <c r="A13" s="124"/>
      <c r="B13" s="125" t="s">
        <v>86</v>
      </c>
      <c r="C13" s="126">
        <v>45.14</v>
      </c>
      <c r="D13" s="126">
        <v>6</v>
      </c>
      <c r="E13" s="127">
        <f>SUM(C13:D13)</f>
        <v>51.14</v>
      </c>
      <c r="F13" s="126" t="s">
        <v>87</v>
      </c>
    </row>
    <row r="14" spans="1:8" s="128" customFormat="1" ht="17.25" thickTop="1" x14ac:dyDescent="0.25">
      <c r="A14" s="129">
        <v>3</v>
      </c>
      <c r="B14" s="134"/>
      <c r="C14" s="135"/>
      <c r="D14" s="135"/>
      <c r="E14" s="136"/>
      <c r="F14" s="135"/>
    </row>
    <row r="15" spans="1:8" s="128" customFormat="1" ht="17.25" thickBot="1" x14ac:dyDescent="0.3">
      <c r="A15" s="124"/>
      <c r="B15" s="125"/>
      <c r="C15" s="126"/>
      <c r="D15" s="126"/>
      <c r="E15" s="127"/>
      <c r="F15" s="126"/>
    </row>
    <row r="16" spans="1:8" s="128" customFormat="1" ht="17.25" thickTop="1" x14ac:dyDescent="0.25">
      <c r="A16" s="129">
        <v>4</v>
      </c>
      <c r="B16" s="134"/>
      <c r="C16" s="135"/>
      <c r="D16" s="135"/>
      <c r="E16" s="136"/>
      <c r="F16" s="135"/>
    </row>
    <row r="17" spans="1:6" s="128" customFormat="1" ht="17.25" thickBot="1" x14ac:dyDescent="0.3">
      <c r="A17" s="124"/>
      <c r="B17" s="125"/>
      <c r="C17" s="127"/>
      <c r="D17" s="126"/>
      <c r="E17" s="127"/>
      <c r="F17" s="126"/>
    </row>
    <row r="18" spans="1:6" s="128" customFormat="1" ht="17.25" thickTop="1" x14ac:dyDescent="0.25">
      <c r="A18" s="129">
        <v>5</v>
      </c>
      <c r="B18" s="134"/>
      <c r="C18" s="135"/>
      <c r="D18" s="135"/>
      <c r="E18" s="136"/>
      <c r="F18" s="135"/>
    </row>
    <row r="19" spans="1:6" s="128" customFormat="1" ht="17.25" thickBot="1" x14ac:dyDescent="0.3">
      <c r="A19" s="124"/>
      <c r="B19" s="125"/>
      <c r="C19" s="126"/>
      <c r="D19" s="126"/>
      <c r="E19" s="127"/>
      <c r="F19" s="126"/>
    </row>
    <row r="20" spans="1:6" s="128" customFormat="1" ht="17.25" thickTop="1" x14ac:dyDescent="0.25">
      <c r="A20" s="129">
        <v>6</v>
      </c>
      <c r="B20" s="134"/>
      <c r="C20" s="135"/>
      <c r="D20" s="135"/>
      <c r="E20" s="136"/>
      <c r="F20" s="135"/>
    </row>
    <row r="21" spans="1:6" s="128" customFormat="1" ht="17.25" thickBot="1" x14ac:dyDescent="0.3">
      <c r="A21" s="124"/>
      <c r="B21" s="125"/>
      <c r="C21" s="126"/>
      <c r="D21" s="126"/>
      <c r="E21" s="127"/>
      <c r="F21" s="126"/>
    </row>
    <row r="22" spans="1:6" s="128" customFormat="1" ht="17.25" thickTop="1" x14ac:dyDescent="0.25">
      <c r="A22" s="129">
        <v>7</v>
      </c>
      <c r="B22" s="137"/>
      <c r="C22" s="135"/>
      <c r="D22" s="135"/>
      <c r="E22" s="136"/>
      <c r="F22" s="135"/>
    </row>
    <row r="23" spans="1:6" s="128" customFormat="1" ht="17.25" thickBot="1" x14ac:dyDescent="0.3">
      <c r="A23" s="124"/>
      <c r="B23" s="125"/>
      <c r="C23" s="126"/>
      <c r="D23" s="126"/>
      <c r="E23" s="127"/>
      <c r="F23" s="126"/>
    </row>
    <row r="24" spans="1:6" s="128" customFormat="1" ht="17.25" thickTop="1" x14ac:dyDescent="0.25">
      <c r="A24" s="138">
        <v>8</v>
      </c>
      <c r="B24" s="139"/>
      <c r="C24" s="140"/>
      <c r="D24" s="140"/>
      <c r="E24" s="136"/>
      <c r="F24" s="140"/>
    </row>
    <row r="25" spans="1:6" s="128" customFormat="1" ht="17.25" thickBot="1" x14ac:dyDescent="0.3">
      <c r="A25" s="124"/>
      <c r="B25" s="125"/>
      <c r="C25" s="126"/>
      <c r="D25" s="126"/>
      <c r="E25" s="127"/>
      <c r="F25" s="126"/>
    </row>
    <row r="26" spans="1:6" s="128" customFormat="1" ht="17.25" thickTop="1" x14ac:dyDescent="0.25">
      <c r="A26" s="138">
        <v>9</v>
      </c>
      <c r="B26" s="139"/>
      <c r="C26" s="140"/>
      <c r="D26" s="140"/>
      <c r="E26" s="136"/>
      <c r="F26" s="140"/>
    </row>
    <row r="27" spans="1:6" s="128" customFormat="1" ht="17.25" thickBot="1" x14ac:dyDescent="0.3">
      <c r="A27" s="124"/>
      <c r="B27" s="125"/>
      <c r="C27" s="126"/>
      <c r="D27" s="126"/>
      <c r="E27" s="127"/>
      <c r="F27" s="126"/>
    </row>
    <row r="28" spans="1:6" s="128" customFormat="1" ht="17.25" thickTop="1" x14ac:dyDescent="0.25">
      <c r="A28" s="138">
        <v>10</v>
      </c>
      <c r="B28" s="139"/>
      <c r="C28" s="140"/>
      <c r="D28" s="140"/>
      <c r="E28" s="136"/>
      <c r="F28" s="140"/>
    </row>
    <row r="29" spans="1:6" s="128" customFormat="1" ht="17.25" thickBot="1" x14ac:dyDescent="0.3">
      <c r="A29" s="124"/>
      <c r="B29" s="125"/>
      <c r="C29" s="126"/>
      <c r="D29" s="126"/>
      <c r="E29" s="127"/>
      <c r="F29" s="126"/>
    </row>
    <row r="30" spans="1:6" s="128" customFormat="1" ht="17.25" thickTop="1" x14ac:dyDescent="0.25">
      <c r="A30" s="138">
        <v>11</v>
      </c>
      <c r="B30" s="139"/>
      <c r="C30" s="140"/>
      <c r="D30" s="140"/>
      <c r="E30" s="136"/>
      <c r="F30" s="140"/>
    </row>
    <row r="31" spans="1:6" s="128" customFormat="1" ht="17.25" thickBot="1" x14ac:dyDescent="0.3">
      <c r="A31" s="124"/>
      <c r="B31" s="125"/>
      <c r="C31" s="126"/>
      <c r="D31" s="126"/>
      <c r="E31" s="127"/>
      <c r="F31" s="126"/>
    </row>
    <row r="32" spans="1:6" s="128" customFormat="1" ht="17.25" thickTop="1" x14ac:dyDescent="0.25">
      <c r="A32" s="138">
        <v>12</v>
      </c>
      <c r="B32" s="139"/>
      <c r="C32" s="140"/>
      <c r="D32" s="140"/>
      <c r="E32" s="136"/>
      <c r="F32" s="140"/>
    </row>
    <row r="33" spans="1:6" s="128" customFormat="1" ht="17.25" thickBot="1" x14ac:dyDescent="0.3">
      <c r="A33" s="124"/>
      <c r="B33" s="125"/>
      <c r="C33" s="126"/>
      <c r="D33" s="126"/>
      <c r="E33" s="127"/>
      <c r="F33" s="126"/>
    </row>
    <row r="34" spans="1:6" s="128" customFormat="1" ht="17.25" thickTop="1" x14ac:dyDescent="0.25">
      <c r="A34" s="138">
        <v>13</v>
      </c>
      <c r="B34" s="139"/>
      <c r="C34" s="140"/>
      <c r="D34" s="140"/>
      <c r="E34" s="136"/>
      <c r="F34" s="140"/>
    </row>
    <row r="35" spans="1:6" s="128" customFormat="1" ht="17.25" thickBot="1" x14ac:dyDescent="0.3">
      <c r="A35" s="124"/>
      <c r="B35" s="125"/>
      <c r="C35" s="126"/>
      <c r="D35" s="126"/>
      <c r="E35" s="127"/>
      <c r="F35" s="126"/>
    </row>
    <row r="36" spans="1:6" s="128" customFormat="1" ht="17.25" thickTop="1" x14ac:dyDescent="0.25">
      <c r="A36" s="138">
        <v>14</v>
      </c>
      <c r="B36" s="139"/>
      <c r="C36" s="140"/>
      <c r="D36" s="140"/>
      <c r="E36" s="136"/>
      <c r="F36" s="140"/>
    </row>
    <row r="37" spans="1:6" s="128" customFormat="1" ht="17.25" thickBot="1" x14ac:dyDescent="0.3">
      <c r="A37" s="124"/>
      <c r="B37" s="125"/>
      <c r="C37" s="126"/>
      <c r="D37" s="126"/>
      <c r="E37" s="127"/>
      <c r="F37" s="126"/>
    </row>
    <row r="38" spans="1:6" s="128" customFormat="1" ht="17.25" thickTop="1" x14ac:dyDescent="0.25">
      <c r="A38" s="138">
        <v>15</v>
      </c>
      <c r="B38" s="139"/>
      <c r="C38" s="140"/>
      <c r="D38" s="140"/>
      <c r="E38" s="136"/>
      <c r="F38" s="140"/>
    </row>
    <row r="39" spans="1:6" s="128" customFormat="1" ht="17.25" thickBot="1" x14ac:dyDescent="0.3">
      <c r="A39" s="124"/>
      <c r="B39" s="125"/>
      <c r="C39" s="127"/>
      <c r="D39" s="126"/>
      <c r="E39" s="127"/>
      <c r="F39" s="126"/>
    </row>
    <row r="40" spans="1:6" s="128" customFormat="1" ht="17.25" thickTop="1" x14ac:dyDescent="0.25">
      <c r="A40" s="138">
        <v>16</v>
      </c>
      <c r="B40" s="139"/>
      <c r="C40" s="140"/>
      <c r="D40" s="140"/>
      <c r="E40" s="136"/>
      <c r="F40" s="140"/>
    </row>
    <row r="41" spans="1:6" s="128" customFormat="1" ht="17.25" thickBot="1" x14ac:dyDescent="0.3">
      <c r="A41" s="124"/>
      <c r="B41" s="125"/>
      <c r="C41" s="126"/>
      <c r="D41" s="126"/>
      <c r="E41" s="127"/>
      <c r="F41" s="126"/>
    </row>
    <row r="42" spans="1:6" s="128" customFormat="1" ht="17.25" thickTop="1" x14ac:dyDescent="0.25">
      <c r="A42" s="141"/>
      <c r="B42" s="142"/>
      <c r="C42" s="143"/>
      <c r="D42" s="143"/>
      <c r="E42" s="144"/>
      <c r="F42" s="143"/>
    </row>
    <row r="43" spans="1:6" x14ac:dyDescent="0.3">
      <c r="A43" s="111"/>
      <c r="B43" s="110" t="s">
        <v>61</v>
      </c>
      <c r="E43" s="110" t="s">
        <v>62</v>
      </c>
    </row>
    <row r="44" spans="1:6" x14ac:dyDescent="0.3">
      <c r="A44" s="111"/>
    </row>
    <row r="45" spans="1:6" x14ac:dyDescent="0.3">
      <c r="A45" s="111"/>
      <c r="B45" s="110" t="s">
        <v>63</v>
      </c>
      <c r="E45" s="110" t="s">
        <v>64</v>
      </c>
    </row>
    <row r="46" spans="1:6" x14ac:dyDescent="0.3">
      <c r="A46" s="111"/>
    </row>
    <row r="47" spans="1:6" x14ac:dyDescent="0.3">
      <c r="A47" s="111"/>
    </row>
    <row r="48" spans="1:6" x14ac:dyDescent="0.3">
      <c r="A48" s="111"/>
    </row>
    <row r="49" spans="1:4" x14ac:dyDescent="0.3">
      <c r="A49" s="111"/>
      <c r="C49" s="110"/>
      <c r="D49" s="110"/>
    </row>
  </sheetData>
  <mergeCells count="22">
    <mergeCell ref="A34:A35"/>
    <mergeCell ref="A36:A37"/>
    <mergeCell ref="A38:A39"/>
    <mergeCell ref="A40:A41"/>
    <mergeCell ref="A22:A23"/>
    <mergeCell ref="A24:A25"/>
    <mergeCell ref="A26:A27"/>
    <mergeCell ref="A28:A29"/>
    <mergeCell ref="A30:A31"/>
    <mergeCell ref="A32:A33"/>
    <mergeCell ref="A10:A11"/>
    <mergeCell ref="A12:A13"/>
    <mergeCell ref="A14:A15"/>
    <mergeCell ref="A16:A17"/>
    <mergeCell ref="A18:A19"/>
    <mergeCell ref="A20:A21"/>
    <mergeCell ref="A1:F1"/>
    <mergeCell ref="A2:F2"/>
    <mergeCell ref="A4:F4"/>
    <mergeCell ref="A5:B5"/>
    <mergeCell ref="E5:F5"/>
    <mergeCell ref="A7:F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47"/>
  <sheetViews>
    <sheetView topLeftCell="D1" zoomScale="75" zoomScaleNormal="75" workbookViewId="0">
      <selection activeCell="W39" sqref="W39"/>
    </sheetView>
  </sheetViews>
  <sheetFormatPr defaultRowHeight="18.75" x14ac:dyDescent="0.3"/>
  <cols>
    <col min="1" max="1" width="0" style="181" hidden="1" customWidth="1"/>
    <col min="2" max="2" width="9.140625" style="181" hidden="1" customWidth="1"/>
    <col min="3" max="3" width="6" style="181" hidden="1" customWidth="1"/>
    <col min="4" max="4" width="6" style="181" customWidth="1"/>
    <col min="5" max="5" width="36.85546875" style="207" customWidth="1"/>
    <col min="6" max="6" width="15.5703125" style="181" customWidth="1"/>
    <col min="7" max="7" width="15.5703125" style="181" hidden="1" customWidth="1"/>
    <col min="8" max="8" width="4.7109375" style="181" customWidth="1"/>
    <col min="9" max="9" width="11.42578125" style="204" hidden="1" customWidth="1"/>
    <col min="10" max="10" width="8.85546875" style="257" hidden="1" customWidth="1"/>
    <col min="11" max="11" width="13.28515625" style="262" hidden="1" customWidth="1"/>
    <col min="12" max="12" width="13.28515625" style="262" customWidth="1"/>
    <col min="13" max="13" width="39.42578125" style="207" customWidth="1"/>
    <col min="14" max="14" width="18.85546875" style="181" customWidth="1"/>
    <col min="15" max="15" width="18.85546875" style="181" hidden="1" customWidth="1"/>
    <col min="16" max="16" width="5.140625" style="181" customWidth="1"/>
    <col min="17" max="18" width="5.140625" style="181" hidden="1" customWidth="1"/>
    <col min="19" max="19" width="5.140625" style="181" customWidth="1"/>
    <col min="20" max="20" width="36.5703125" style="181" customWidth="1"/>
    <col min="21" max="21" width="16.85546875" style="181" customWidth="1"/>
    <col min="22" max="22" width="4.140625" style="181" customWidth="1"/>
    <col min="23" max="23" width="43.85546875" style="181" customWidth="1"/>
    <col min="24" max="24" width="17" style="181" customWidth="1"/>
    <col min="25" max="25" width="12.7109375" style="181" customWidth="1"/>
    <col min="26" max="26" width="45.85546875" style="181" customWidth="1"/>
    <col min="27" max="27" width="27.5703125" style="181" customWidth="1"/>
    <col min="28" max="28" width="16.28515625" style="181" customWidth="1"/>
    <col min="29" max="29" width="11.140625" style="181" customWidth="1"/>
    <col min="30" max="30" width="45" style="181" customWidth="1"/>
    <col min="31" max="31" width="17.42578125" style="181" customWidth="1"/>
    <col min="32" max="32" width="13" style="181" customWidth="1"/>
    <col min="33" max="16384" width="9.140625" style="181"/>
  </cols>
  <sheetData>
    <row r="1" spans="1:30" s="145" customFormat="1" ht="20.25" x14ac:dyDescent="0.3">
      <c r="D1" s="146" t="str">
        <f>'[1]Стартовый Р-4'!A1</f>
        <v>Комитет по молодежной политике, физической культуре и спорту Республики Алтай
РОО "Федерация гребного слалома, рафтинга и спортивного туризма Республики Алтай"</v>
      </c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146"/>
      <c r="S1" s="146"/>
      <c r="T1" s="146"/>
      <c r="U1" s="146"/>
      <c r="V1" s="146"/>
      <c r="W1" s="146"/>
      <c r="X1" s="146"/>
      <c r="Y1" s="146"/>
      <c r="Z1" s="146"/>
      <c r="AA1" s="146"/>
      <c r="AB1" s="147"/>
    </row>
    <row r="2" spans="1:30" s="145" customFormat="1" ht="20.25" x14ac:dyDescent="0.25"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148"/>
      <c r="W2" s="148"/>
      <c r="X2" s="148"/>
      <c r="Y2" s="148"/>
      <c r="Z2" s="148"/>
      <c r="AA2" s="148"/>
      <c r="AB2" s="149"/>
    </row>
    <row r="3" spans="1:30" s="145" customFormat="1" ht="20.25" x14ac:dyDescent="0.25">
      <c r="D3" s="150" t="str">
        <f>'[1]Стартовый Р-4'!A3</f>
        <v>Открытый Чемпионат Республики Алтай в закрытых помещениях по гребному слалому "УЛАЛУ БАССПРИНТ-2017"</v>
      </c>
      <c r="E3" s="150"/>
      <c r="F3" s="150"/>
      <c r="G3" s="150"/>
      <c r="H3" s="150"/>
      <c r="I3" s="150"/>
      <c r="J3" s="150"/>
      <c r="K3" s="150"/>
      <c r="L3" s="150"/>
      <c r="M3" s="150"/>
      <c r="N3" s="150"/>
      <c r="O3" s="150"/>
      <c r="P3" s="150"/>
      <c r="Q3" s="150"/>
      <c r="R3" s="150"/>
      <c r="S3" s="150"/>
      <c r="T3" s="150"/>
      <c r="U3" s="150"/>
      <c r="V3" s="150"/>
      <c r="W3" s="150"/>
      <c r="X3" s="150"/>
      <c r="Y3" s="150"/>
      <c r="Z3" s="150"/>
      <c r="AA3" s="150"/>
      <c r="AB3" s="151"/>
    </row>
    <row r="4" spans="1:30" s="145" customFormat="1" ht="20.25" x14ac:dyDescent="0.3">
      <c r="D4" s="152"/>
      <c r="E4" s="152"/>
      <c r="F4" s="153"/>
      <c r="G4" s="153"/>
      <c r="H4" s="153"/>
      <c r="I4" s="154"/>
      <c r="J4" s="154"/>
      <c r="K4" s="153"/>
      <c r="L4" s="153"/>
      <c r="M4" s="152"/>
      <c r="N4" s="153"/>
      <c r="O4" s="153"/>
      <c r="P4" s="153"/>
      <c r="Q4" s="153"/>
      <c r="R4" s="153"/>
      <c r="S4" s="153"/>
      <c r="T4" s="153"/>
      <c r="U4" s="153"/>
      <c r="V4" s="155"/>
      <c r="W4" s="155"/>
      <c r="X4" s="155"/>
      <c r="Y4" s="155"/>
      <c r="Z4" s="155"/>
      <c r="AA4" s="155"/>
    </row>
    <row r="5" spans="1:30" s="145" customFormat="1" ht="20.25" x14ac:dyDescent="0.25">
      <c r="D5" s="156"/>
      <c r="E5" s="156"/>
      <c r="F5" s="156"/>
      <c r="G5" s="156"/>
      <c r="H5" s="156"/>
      <c r="I5" s="156"/>
      <c r="J5" s="156"/>
      <c r="K5" s="156"/>
      <c r="L5" s="156"/>
      <c r="M5" s="156"/>
      <c r="N5" s="156"/>
      <c r="O5" s="156"/>
      <c r="P5" s="156"/>
      <c r="Q5" s="156"/>
      <c r="R5" s="156"/>
      <c r="S5" s="156"/>
      <c r="T5" s="156"/>
      <c r="U5" s="156"/>
      <c r="V5" s="156"/>
      <c r="W5" s="156"/>
      <c r="X5" s="156"/>
      <c r="Y5" s="156"/>
      <c r="Z5" s="156"/>
      <c r="AA5" s="156"/>
      <c r="AB5" s="157"/>
      <c r="AC5" s="157"/>
      <c r="AD5" s="157"/>
    </row>
    <row r="6" spans="1:30" s="145" customFormat="1" ht="20.25" x14ac:dyDescent="0.3">
      <c r="D6" s="152"/>
      <c r="E6" s="152"/>
      <c r="F6" s="153"/>
      <c r="G6" s="153"/>
      <c r="H6" s="153"/>
      <c r="I6" s="154"/>
      <c r="J6" s="154"/>
      <c r="K6" s="153"/>
      <c r="L6" s="153"/>
      <c r="M6" s="152"/>
      <c r="N6" s="153"/>
      <c r="O6" s="153"/>
      <c r="P6" s="153"/>
      <c r="Q6" s="153"/>
      <c r="R6" s="153"/>
      <c r="S6" s="153"/>
      <c r="T6" s="153"/>
      <c r="U6" s="153"/>
      <c r="V6" s="155"/>
      <c r="W6" s="155"/>
      <c r="X6" s="155"/>
      <c r="Y6" s="155"/>
      <c r="Z6" s="155"/>
      <c r="AA6" s="155"/>
    </row>
    <row r="7" spans="1:30" s="145" customFormat="1" ht="20.25" x14ac:dyDescent="0.3">
      <c r="D7" s="158" t="s">
        <v>89</v>
      </c>
      <c r="E7" s="158"/>
      <c r="F7" s="158"/>
      <c r="G7" s="158"/>
      <c r="H7" s="158"/>
      <c r="I7" s="158"/>
      <c r="J7" s="158"/>
      <c r="K7" s="158"/>
      <c r="L7" s="158"/>
      <c r="M7" s="158"/>
      <c r="N7" s="158"/>
      <c r="O7" s="158"/>
      <c r="P7" s="158"/>
      <c r="Q7" s="158"/>
      <c r="R7" s="158"/>
      <c r="S7" s="158"/>
      <c r="T7" s="158"/>
      <c r="U7" s="158"/>
      <c r="V7" s="158"/>
      <c r="W7" s="158"/>
      <c r="X7" s="158"/>
      <c r="Y7" s="158"/>
      <c r="Z7" s="158"/>
      <c r="AA7" s="158"/>
      <c r="AB7" s="159"/>
    </row>
    <row r="8" spans="1:30" s="145" customFormat="1" ht="20.25" x14ac:dyDescent="0.3">
      <c r="D8" s="160" t="s">
        <v>90</v>
      </c>
      <c r="E8" s="160"/>
      <c r="F8" s="160"/>
      <c r="G8" s="160"/>
      <c r="H8" s="160"/>
      <c r="I8" s="160"/>
      <c r="J8" s="160"/>
      <c r="K8" s="160"/>
      <c r="L8" s="160"/>
      <c r="M8" s="160"/>
      <c r="N8" s="160"/>
      <c r="O8" s="160"/>
      <c r="P8" s="160"/>
      <c r="Q8" s="160"/>
      <c r="R8" s="160"/>
      <c r="S8" s="160"/>
      <c r="T8" s="160"/>
      <c r="U8" s="160"/>
      <c r="V8" s="160"/>
      <c r="W8" s="160"/>
      <c r="X8" s="160"/>
      <c r="Y8" s="160"/>
      <c r="Z8" s="160"/>
      <c r="AA8" s="160"/>
      <c r="AB8" s="161"/>
    </row>
    <row r="9" spans="1:30" s="145" customFormat="1" ht="20.25" x14ac:dyDescent="0.3">
      <c r="D9" s="162" t="s">
        <v>91</v>
      </c>
      <c r="E9" s="162"/>
      <c r="F9" s="162"/>
      <c r="G9" s="162"/>
      <c r="H9" s="162"/>
      <c r="I9" s="162"/>
      <c r="J9" s="162"/>
      <c r="K9" s="162"/>
      <c r="L9" s="162"/>
      <c r="M9" s="162"/>
      <c r="N9" s="162"/>
      <c r="O9" s="162"/>
      <c r="P9" s="162"/>
      <c r="Q9" s="162"/>
      <c r="R9" s="162"/>
      <c r="S9" s="162"/>
      <c r="T9" s="162"/>
      <c r="U9" s="162"/>
      <c r="V9" s="162"/>
      <c r="W9" s="162"/>
      <c r="X9" s="162"/>
      <c r="Y9" s="162"/>
      <c r="Z9" s="162"/>
      <c r="AA9" s="162"/>
      <c r="AB9" s="163"/>
    </row>
    <row r="10" spans="1:30" s="145" customFormat="1" ht="20.25" x14ac:dyDescent="0.3">
      <c r="D10" s="164" t="str">
        <f>'[1]Стартовый Р-4'!A9</f>
        <v>27 января 2017г.</v>
      </c>
      <c r="E10" s="165"/>
      <c r="F10" s="166"/>
      <c r="G10" s="166"/>
      <c r="H10" s="166"/>
      <c r="I10" s="167"/>
      <c r="J10" s="167"/>
      <c r="K10" s="166"/>
      <c r="L10" s="166"/>
      <c r="O10" s="166"/>
      <c r="P10" s="166"/>
      <c r="Q10" s="166"/>
      <c r="R10" s="166"/>
      <c r="S10" s="166"/>
      <c r="T10" s="166"/>
      <c r="U10" s="166"/>
      <c r="V10" s="166"/>
      <c r="W10" s="155"/>
      <c r="X10" s="168"/>
      <c r="Y10" s="168"/>
      <c r="Z10" s="165" t="str">
        <f>'[1]Стартовый Р-4'!D9</f>
        <v>г. Горно-Алтайск, Республика Алтай</v>
      </c>
      <c r="AA10" s="165"/>
    </row>
    <row r="11" spans="1:30" s="145" customFormat="1" x14ac:dyDescent="0.3">
      <c r="D11" s="169" t="s">
        <v>92</v>
      </c>
      <c r="E11" s="169"/>
      <c r="F11" s="170"/>
      <c r="G11" s="170"/>
      <c r="H11" s="170"/>
      <c r="I11" s="171"/>
      <c r="J11" s="171"/>
      <c r="K11" s="172"/>
      <c r="L11" s="172"/>
      <c r="O11" s="170"/>
      <c r="P11" s="170"/>
      <c r="Q11" s="170"/>
      <c r="R11" s="170"/>
      <c r="S11" s="170"/>
      <c r="T11" s="170"/>
      <c r="U11" s="170"/>
      <c r="V11" s="170"/>
      <c r="Y11" s="173"/>
      <c r="Z11" s="174" t="s">
        <v>93</v>
      </c>
      <c r="AA11" s="174"/>
    </row>
    <row r="12" spans="1:30" s="175" customFormat="1" x14ac:dyDescent="0.3">
      <c r="C12" s="176"/>
      <c r="D12" s="176"/>
      <c r="E12" s="177"/>
      <c r="I12" s="178"/>
      <c r="J12" s="179"/>
      <c r="K12" s="176"/>
      <c r="L12" s="176"/>
      <c r="M12" s="180"/>
    </row>
    <row r="14" spans="1:30" x14ac:dyDescent="0.3">
      <c r="C14" s="182" t="s">
        <v>94</v>
      </c>
      <c r="D14" s="182"/>
      <c r="E14" s="182"/>
      <c r="F14" s="182"/>
      <c r="G14" s="183"/>
      <c r="H14" s="184"/>
      <c r="I14" s="185"/>
      <c r="J14" s="185"/>
      <c r="K14" s="186" t="s">
        <v>95</v>
      </c>
      <c r="L14" s="186"/>
      <c r="M14" s="186"/>
      <c r="N14" s="186"/>
      <c r="O14" s="183"/>
      <c r="P14" s="184"/>
      <c r="Q14" s="183"/>
      <c r="R14" s="187" t="s">
        <v>96</v>
      </c>
      <c r="S14" s="188"/>
      <c r="T14" s="188"/>
      <c r="U14" s="189"/>
      <c r="V14" s="183"/>
      <c r="W14" s="186" t="s">
        <v>97</v>
      </c>
      <c r="X14" s="186"/>
      <c r="Y14" s="186"/>
      <c r="Z14" s="186"/>
      <c r="AA14" s="186"/>
      <c r="AB14" s="190"/>
    </row>
    <row r="15" spans="1:30" ht="19.5" thickBot="1" x14ac:dyDescent="0.35">
      <c r="C15" s="191"/>
      <c r="D15" s="192"/>
      <c r="E15" s="193" t="s">
        <v>98</v>
      </c>
      <c r="F15" s="194"/>
      <c r="G15" s="190"/>
      <c r="H15" s="195"/>
      <c r="I15" s="185"/>
      <c r="J15" s="196"/>
      <c r="K15" s="196"/>
      <c r="L15" s="195"/>
      <c r="M15" s="183"/>
      <c r="N15" s="183"/>
      <c r="O15" s="183"/>
      <c r="P15" s="183"/>
      <c r="Q15" s="183"/>
      <c r="R15" s="183"/>
      <c r="S15" s="183"/>
      <c r="T15" s="183"/>
      <c r="U15" s="183"/>
      <c r="V15" s="197"/>
      <c r="W15" s="198"/>
      <c r="X15" s="198"/>
      <c r="Y15" s="183"/>
      <c r="Z15" s="183"/>
      <c r="AA15" s="183"/>
      <c r="AB15" s="183"/>
    </row>
    <row r="16" spans="1:30" x14ac:dyDescent="0.3">
      <c r="A16" s="199">
        <f>IFERROR(RANK(G16,$G$16:$G$38,1),0)+8</f>
        <v>8</v>
      </c>
      <c r="B16" s="181">
        <v>2</v>
      </c>
      <c r="C16" s="200">
        <f>HLOOKUP([1]Сетка!$S$2,[1]Сетка!$A$3:$Q$19,B16,FALSE)</f>
        <v>8</v>
      </c>
      <c r="D16" s="200">
        <f>IF(C16=0,"",C16)</f>
        <v>8</v>
      </c>
      <c r="E16" s="200" t="str">
        <f>IF(C16=0,"",(VLOOKUP(C16,'[1]Квалификация на печать'!$B$15:$C$30,2,0)))</f>
        <v>74, Талпа Кирилл</v>
      </c>
      <c r="F16" s="201">
        <v>120.11</v>
      </c>
      <c r="G16" s="202" t="str">
        <f>IF(F16&gt;F17,F16,"")</f>
        <v/>
      </c>
      <c r="H16" s="203"/>
      <c r="J16" s="205"/>
      <c r="K16" s="205"/>
      <c r="L16" s="206"/>
      <c r="V16" s="183"/>
      <c r="W16" s="208"/>
      <c r="X16" s="209"/>
      <c r="Y16" s="209"/>
      <c r="Z16" s="209"/>
      <c r="AA16" s="209"/>
      <c r="AB16" s="209"/>
    </row>
    <row r="17" spans="1:28" x14ac:dyDescent="0.3">
      <c r="A17" s="199">
        <f>IFERROR(RANK(G17,$G$16:$G$38,1),0)+8</f>
        <v>10</v>
      </c>
      <c r="B17" s="181">
        <v>3</v>
      </c>
      <c r="C17" s="200">
        <f>HLOOKUP([1]Сетка!$S$2,[1]Сетка!$A$3:$Q$19,B17,FALSE)</f>
        <v>16</v>
      </c>
      <c r="D17" s="200">
        <f>IF(C17=0,"",C17)</f>
        <v>16</v>
      </c>
      <c r="E17" s="200" t="str">
        <f>IF(C17=0,"",(VLOOKUP(C17,'[1]Квалификация на печать'!$B$15:$C$30,2,0)))</f>
        <v>76, Золотухин Данил</v>
      </c>
      <c r="F17" s="201">
        <v>137.57</v>
      </c>
      <c r="G17" s="202">
        <f>IF(F16&lt;F17,F17,"")</f>
        <v>137.57</v>
      </c>
      <c r="H17" s="210"/>
      <c r="I17" s="211"/>
      <c r="J17" s="205"/>
      <c r="K17" s="191"/>
      <c r="L17" s="192"/>
      <c r="M17" s="193" t="s">
        <v>98</v>
      </c>
      <c r="N17" s="194"/>
      <c r="O17" s="190"/>
      <c r="V17" s="209"/>
      <c r="W17" s="208"/>
      <c r="X17" s="209"/>
      <c r="Y17" s="209"/>
      <c r="Z17" s="209"/>
      <c r="AA17" s="209"/>
      <c r="AB17" s="209"/>
    </row>
    <row r="18" spans="1:28" ht="19.5" thickBot="1" x14ac:dyDescent="0.35">
      <c r="C18" s="191"/>
      <c r="D18" s="192"/>
      <c r="E18" s="193" t="s">
        <v>99</v>
      </c>
      <c r="F18" s="194"/>
      <c r="G18" s="190"/>
      <c r="H18" s="203"/>
      <c r="I18" s="199">
        <f>IFERROR(RANK(O18,$O$18:$O$37,1),0)+4</f>
        <v>6</v>
      </c>
      <c r="J18" s="205">
        <v>2</v>
      </c>
      <c r="K18" s="212">
        <f>HLOOKUP([1]Сетка!$S$2,[1]Сетка!$A$25:$Q$33,J18,FALSE)</f>
        <v>0</v>
      </c>
      <c r="L18" s="212">
        <f>IF(K18=0,MIN(D16:D17),K18)</f>
        <v>8</v>
      </c>
      <c r="M18" s="200" t="str">
        <f>IF(K18=0,IF(F16&gt;F17,E17,E16),VLOOKUP(K18,'[1]Квалификация на печать'!$B$15:$C$30,2,0))</f>
        <v>74, Талпа Кирилл</v>
      </c>
      <c r="N18" s="201">
        <v>124.57</v>
      </c>
      <c r="O18" s="202">
        <f>IF(N18&gt;N19,N18,"")</f>
        <v>124.57</v>
      </c>
      <c r="P18" s="213"/>
      <c r="Q18" s="213"/>
      <c r="R18" s="213"/>
      <c r="S18" s="213"/>
      <c r="T18" s="214" t="s">
        <v>100</v>
      </c>
      <c r="U18" s="183"/>
      <c r="V18" s="209"/>
      <c r="W18" s="197"/>
      <c r="X18" s="197"/>
      <c r="Y18" s="197"/>
      <c r="Z18" s="197"/>
    </row>
    <row r="19" spans="1:28" ht="19.5" thickBot="1" x14ac:dyDescent="0.35">
      <c r="A19" s="199">
        <f t="shared" ref="A19:A20" si="0">IFERROR(RANK(G19,$G$16:$G$38,1),0)+8</f>
        <v>8</v>
      </c>
      <c r="B19" s="181">
        <v>4</v>
      </c>
      <c r="C19" s="200">
        <f>HLOOKUP([1]Сетка!$S$2,[1]Сетка!$A$3:$Q$19,B19,FALSE)</f>
        <v>4</v>
      </c>
      <c r="D19" s="200">
        <f t="shared" ref="D19:D20" si="1">IF(C19=0,"",C19)</f>
        <v>4</v>
      </c>
      <c r="E19" s="200" t="str">
        <f>IF(C19=0,"",(VLOOKUP(C19,'[1]Квалификация на печать'!$B$15:$C$30,2,0)))</f>
        <v>69, Дяденко Александр</v>
      </c>
      <c r="F19" s="201">
        <v>100.98</v>
      </c>
      <c r="G19" s="202" t="str">
        <f>IF(F19&gt;F20,F19,"")</f>
        <v/>
      </c>
      <c r="H19" s="203"/>
      <c r="I19" s="199">
        <f>IFERROR(RANK(O19,$O$18:$O$37,1),0)+4</f>
        <v>4</v>
      </c>
      <c r="J19" s="205">
        <v>3</v>
      </c>
      <c r="K19" s="212">
        <f>HLOOKUP([1]Сетка!$S$2,[1]Сетка!$A$25:$Q$33,J19,FALSE)</f>
        <v>0</v>
      </c>
      <c r="L19" s="212">
        <f>IF(K19=0,MIN(D19:D20),K19)</f>
        <v>4</v>
      </c>
      <c r="M19" s="200" t="str">
        <f>IF(K19=0,IF(F19&gt;F20,E20,E19),VLOOKUP(K19,'[1]Квалификация на печать'!$B$15:$C$30,2,0))</f>
        <v>69, Дяденко Александр</v>
      </c>
      <c r="N19" s="201">
        <v>113.26</v>
      </c>
      <c r="O19" s="202" t="str">
        <f>IF(N18&lt;N19,N19,"")</f>
        <v/>
      </c>
      <c r="P19" s="209"/>
      <c r="Q19" s="209"/>
      <c r="R19" s="209"/>
      <c r="S19" s="209"/>
      <c r="T19" s="215"/>
      <c r="U19" s="216"/>
      <c r="V19" s="217"/>
      <c r="W19" s="217"/>
      <c r="X19" s="217"/>
      <c r="Y19" s="217"/>
      <c r="Z19" s="214" t="s">
        <v>100</v>
      </c>
    </row>
    <row r="20" spans="1:28" ht="38.25" thickBot="1" x14ac:dyDescent="0.35">
      <c r="A20" s="199">
        <f t="shared" si="0"/>
        <v>8</v>
      </c>
      <c r="B20" s="181">
        <v>5</v>
      </c>
      <c r="C20" s="200">
        <f>HLOOKUP([1]Сетка!$S$2,[1]Сетка!$A$3:$Q$19,B20,FALSE)</f>
        <v>12</v>
      </c>
      <c r="D20" s="200">
        <f t="shared" si="1"/>
        <v>12</v>
      </c>
      <c r="E20" s="200" t="str">
        <f>IF(C20=0,"",(VLOOKUP(C20,'[1]Квалификация на печать'!$B$15:$C$30,2,0)))</f>
        <v>72, Соколов Илья</v>
      </c>
      <c r="F20" s="201" t="s">
        <v>101</v>
      </c>
      <c r="G20" s="202" t="str">
        <f>IF(F19&lt;F20,F20,"")</f>
        <v>104.98 (догн)</v>
      </c>
      <c r="H20" s="218"/>
      <c r="J20" s="219"/>
      <c r="K20" s="219"/>
      <c r="L20" s="220"/>
      <c r="P20" s="184"/>
      <c r="Q20" s="183"/>
      <c r="R20" s="191"/>
      <c r="S20" s="192"/>
      <c r="T20" s="193" t="s">
        <v>98</v>
      </c>
      <c r="U20" s="194"/>
      <c r="V20" s="221"/>
      <c r="W20" s="222" t="s">
        <v>102</v>
      </c>
      <c r="Z20" s="223"/>
    </row>
    <row r="21" spans="1:28" ht="19.5" thickBot="1" x14ac:dyDescent="0.35">
      <c r="C21" s="191"/>
      <c r="D21" s="192"/>
      <c r="E21" s="193" t="s">
        <v>103</v>
      </c>
      <c r="F21" s="194"/>
      <c r="G21" s="190"/>
      <c r="H21" s="224"/>
      <c r="I21" s="225"/>
      <c r="J21" s="226"/>
      <c r="K21" s="226"/>
      <c r="L21" s="227"/>
      <c r="M21" s="228"/>
      <c r="N21" s="209"/>
      <c r="O21" s="209"/>
      <c r="P21" s="209"/>
      <c r="Q21" s="209">
        <v>2</v>
      </c>
      <c r="R21" s="212">
        <f>HLOOKUP([1]Сетка!$S$2,[1]Сетка!$A$38:$Q$42,Q21,FALSE)</f>
        <v>0</v>
      </c>
      <c r="S21" s="212">
        <f>IF(R21=0,MIN(L18:L19),R21)</f>
        <v>4</v>
      </c>
      <c r="T21" s="200" t="str">
        <f>IF(R21=0,IF(N18&gt;N19,M19,M18),VLOOKUP(R21,'[1]Квалификация на печать'!$B$15:$C$30,2,0))</f>
        <v>69, Дяденко Александр</v>
      </c>
      <c r="U21" s="201">
        <v>113.23</v>
      </c>
      <c r="W21" s="215"/>
      <c r="Z21" s="229"/>
    </row>
    <row r="22" spans="1:28" x14ac:dyDescent="0.3">
      <c r="A22" s="199">
        <f t="shared" ref="A22:A23" si="2">IFERROR(RANK(G22,$G$16:$G$38,1),0)+8</f>
        <v>8</v>
      </c>
      <c r="B22" s="181">
        <v>6</v>
      </c>
      <c r="C22" s="200">
        <f>HLOOKUP([1]Сетка!$S$2,[1]Сетка!$A$3:$Q$19,B22,FALSE)</f>
        <v>6</v>
      </c>
      <c r="D22" s="200">
        <f t="shared" ref="D22:D23" si="3">IF(C22=0,"",C22)</f>
        <v>6</v>
      </c>
      <c r="E22" s="200" t="str">
        <f>IF(C22=0,"",(VLOOKUP(C22,'[1]Квалификация на печать'!$B$15:$C$30,2,0)))</f>
        <v>63, Тебеков Айас</v>
      </c>
      <c r="F22" s="201">
        <v>120.32</v>
      </c>
      <c r="G22" s="202" t="str">
        <f>IF(F22&gt;F23,F22,"")</f>
        <v/>
      </c>
      <c r="H22" s="203"/>
      <c r="J22" s="205"/>
      <c r="K22" s="205"/>
      <c r="L22" s="206"/>
      <c r="P22" s="209"/>
      <c r="Q22" s="209">
        <v>3</v>
      </c>
      <c r="R22" s="212">
        <f>HLOOKUP([1]Сетка!$S$2,[1]Сетка!$A$38:$Q$42,Q22,FALSE)</f>
        <v>0</v>
      </c>
      <c r="S22" s="212">
        <f>IF(R22=0,MIN(L24:L25),R22)</f>
        <v>2</v>
      </c>
      <c r="T22" s="200" t="str">
        <f>IF(R22=0,IF(N24&gt;N25,M25,M24),VLOOKUP(R22,'[1]Квалификация на печать'!$B$15:$C$30,2,0))</f>
        <v>59, Свиридов Евгений</v>
      </c>
      <c r="U22" s="201">
        <v>171.64</v>
      </c>
      <c r="V22" s="183"/>
      <c r="W22" s="230" t="s">
        <v>104</v>
      </c>
      <c r="X22" s="194"/>
      <c r="Y22" s="183"/>
      <c r="Z22" s="230" t="s">
        <v>105</v>
      </c>
      <c r="AA22" s="231"/>
    </row>
    <row r="23" spans="1:28" ht="38.25" thickBot="1" x14ac:dyDescent="0.35">
      <c r="A23" s="199">
        <f t="shared" si="2"/>
        <v>8</v>
      </c>
      <c r="B23" s="181">
        <v>7</v>
      </c>
      <c r="C23" s="200">
        <f>HLOOKUP([1]Сетка!$S$2,[1]Сетка!$A$3:$Q$19,B23,FALSE)</f>
        <v>14</v>
      </c>
      <c r="D23" s="200">
        <f t="shared" si="3"/>
        <v>14</v>
      </c>
      <c r="E23" s="200" t="str">
        <f>IF(C23=0,"",(VLOOKUP(C23,'[1]Квалификация на печать'!$B$15:$C$30,2,0)))</f>
        <v>90, Фролов Игорь</v>
      </c>
      <c r="F23" s="201" t="s">
        <v>106</v>
      </c>
      <c r="G23" s="202" t="str">
        <f>IF(F22&lt;F23,F23,"")</f>
        <v>116.32 (догн)</v>
      </c>
      <c r="H23" s="210"/>
      <c r="I23" s="211"/>
      <c r="J23" s="205"/>
      <c r="K23" s="191"/>
      <c r="L23" s="192"/>
      <c r="M23" s="193" t="s">
        <v>99</v>
      </c>
      <c r="N23" s="194"/>
      <c r="O23" s="190"/>
      <c r="P23" s="232"/>
      <c r="Q23" s="233"/>
      <c r="R23" s="233"/>
      <c r="S23" s="233"/>
      <c r="T23" s="234" t="s">
        <v>100</v>
      </c>
      <c r="V23" s="209"/>
      <c r="W23" s="235" t="str">
        <f>IF(U21&lt;U22,T22,T21)</f>
        <v>59, Свиридов Евгений</v>
      </c>
      <c r="X23" s="201">
        <v>122.42</v>
      </c>
      <c r="Y23" s="209"/>
      <c r="Z23" s="235" t="str">
        <f>IF(U21&gt;U22,T22,T21)</f>
        <v>69, Дяденко Александр</v>
      </c>
      <c r="AA23" s="201" t="s">
        <v>107</v>
      </c>
    </row>
    <row r="24" spans="1:28" x14ac:dyDescent="0.3">
      <c r="C24" s="191"/>
      <c r="D24" s="192"/>
      <c r="E24" s="193" t="s">
        <v>108</v>
      </c>
      <c r="F24" s="194"/>
      <c r="G24" s="190"/>
      <c r="H24" s="203"/>
      <c r="I24" s="199">
        <f>IFERROR(RANK(O24,$O$18:$O$37,1),0)+4</f>
        <v>5</v>
      </c>
      <c r="J24" s="205">
        <v>4</v>
      </c>
      <c r="K24" s="212">
        <f>HLOOKUP([1]Сетка!$S$2,[1]Сетка!$A$25:$Q$33,J24,FALSE)</f>
        <v>0</v>
      </c>
      <c r="L24" s="212">
        <f>IF(K24=0,MIN(D22:D23),K24)</f>
        <v>6</v>
      </c>
      <c r="M24" s="200" t="str">
        <f>IF(K24=0,IF(F22&gt;F23,E23,E22),VLOOKUP(K24,'[1]Квалификация на печать'!$B$15:$C$30,2,0))</f>
        <v>63, Тебеков Айас</v>
      </c>
      <c r="N24" s="201">
        <v>116.86</v>
      </c>
      <c r="O24" s="202">
        <f>IF(N24&gt;N25,N24,"")</f>
        <v>116.86</v>
      </c>
      <c r="P24" s="209"/>
      <c r="Q24" s="209"/>
      <c r="R24" s="209"/>
      <c r="S24" s="209"/>
      <c r="V24" s="209"/>
      <c r="W24" s="236" t="str">
        <f>IF(U33&lt;U34,T34,T33)</f>
        <v>57, Лабанов Сергей</v>
      </c>
      <c r="X24" s="201">
        <v>117.56</v>
      </c>
      <c r="Y24" s="209"/>
      <c r="Z24" s="235" t="str">
        <f>IF(U33&gt;U34,T34,T33)</f>
        <v>66, Сеткин Кирилл</v>
      </c>
      <c r="AA24" s="201">
        <v>98.1</v>
      </c>
    </row>
    <row r="25" spans="1:28" x14ac:dyDescent="0.3">
      <c r="A25" s="199">
        <f t="shared" ref="A25:A26" si="4">IFERROR(RANK(G25,$G$16:$G$38,1),0)+8</f>
        <v>11</v>
      </c>
      <c r="B25" s="181">
        <v>8</v>
      </c>
      <c r="C25" s="200">
        <f>HLOOKUP([1]Сетка!$S$2,[1]Сетка!$A$3:$Q$19,B25,FALSE)</f>
        <v>2</v>
      </c>
      <c r="D25" s="200">
        <f t="shared" ref="D25:D26" si="5">IF(C25=0,"",C25)</f>
        <v>2</v>
      </c>
      <c r="E25" s="200" t="str">
        <f>IF(C25=0,"",(VLOOKUP(C25,'[1]Квалификация на печать'!$B$15:$C$30,2,0)))</f>
        <v>54, Дегтярев Андрей</v>
      </c>
      <c r="F25" s="201">
        <v>162.19</v>
      </c>
      <c r="G25" s="202">
        <f>IF(F25&gt;F26,F25,"")</f>
        <v>162.19</v>
      </c>
      <c r="H25" s="203"/>
      <c r="I25" s="199">
        <f>IFERROR(RANK(O25,$O$18:$O$37,1),0)+4</f>
        <v>4</v>
      </c>
      <c r="J25" s="205">
        <v>5</v>
      </c>
      <c r="K25" s="212">
        <f>HLOOKUP([1]Сетка!$S$2,[1]Сетка!$A$25:$Q$33,J25,FALSE)</f>
        <v>0</v>
      </c>
      <c r="L25" s="212">
        <f>IF(K25=0,MIN(D25:D26),K25)</f>
        <v>2</v>
      </c>
      <c r="M25" s="200" t="str">
        <f>IF(K25=0,IF(F25&gt;F26,E26,E25),VLOOKUP(K25,'[1]Квалификация на печать'!$B$15:$C$30,2,0))</f>
        <v>59, Свиридов Евгений</v>
      </c>
      <c r="N25" s="201">
        <v>115.94</v>
      </c>
      <c r="O25" s="202" t="str">
        <f>IF(N24&lt;N25,N25,"")</f>
        <v/>
      </c>
      <c r="V25" s="209"/>
      <c r="W25" s="237"/>
      <c r="X25" s="208"/>
      <c r="Y25" s="208"/>
      <c r="Z25" s="237"/>
      <c r="AA25" s="208"/>
    </row>
    <row r="26" spans="1:28" ht="19.5" thickBot="1" x14ac:dyDescent="0.35">
      <c r="A26" s="199">
        <f t="shared" si="4"/>
        <v>8</v>
      </c>
      <c r="B26" s="181">
        <v>9</v>
      </c>
      <c r="C26" s="200">
        <f>HLOOKUP([1]Сетка!$S$2,[1]Сетка!$A$3:$Q$19,B26,FALSE)</f>
        <v>10</v>
      </c>
      <c r="D26" s="200">
        <f t="shared" si="5"/>
        <v>10</v>
      </c>
      <c r="E26" s="200" t="str">
        <f>IF(C26=0,"",(VLOOKUP(C26,'[1]Квалификация на печать'!$B$15:$C$30,2,0)))</f>
        <v>59, Свиридов Евгений</v>
      </c>
      <c r="F26" s="201">
        <v>119.14</v>
      </c>
      <c r="G26" s="202" t="str">
        <f>IF(F25&lt;F26,F26,"")</f>
        <v/>
      </c>
      <c r="H26" s="218"/>
      <c r="J26" s="219"/>
      <c r="K26" s="219"/>
      <c r="L26" s="220"/>
      <c r="V26" s="209"/>
      <c r="W26" s="238" t="s">
        <v>102</v>
      </c>
      <c r="X26" s="208"/>
      <c r="Y26" s="208"/>
      <c r="Z26" s="239"/>
      <c r="AA26" s="208"/>
    </row>
    <row r="27" spans="1:28" ht="19.5" thickBot="1" x14ac:dyDescent="0.35">
      <c r="C27" s="191"/>
      <c r="D27" s="192"/>
      <c r="E27" s="193" t="s">
        <v>109</v>
      </c>
      <c r="F27" s="194"/>
      <c r="G27" s="190"/>
      <c r="H27" s="224"/>
      <c r="J27" s="226"/>
      <c r="K27" s="226"/>
      <c r="L27" s="240"/>
      <c r="V27" s="239"/>
      <c r="W27" s="208"/>
      <c r="X27" s="241"/>
      <c r="Y27" s="241"/>
      <c r="Z27" s="242" t="s">
        <v>100</v>
      </c>
      <c r="AA27" s="208"/>
    </row>
    <row r="28" spans="1:28" x14ac:dyDescent="0.3">
      <c r="A28" s="199">
        <f t="shared" ref="A28:A29" si="6">IFERROR(RANK(G28,$G$16:$G$38,1),0)+8</f>
        <v>8</v>
      </c>
      <c r="B28" s="181">
        <v>10</v>
      </c>
      <c r="C28" s="200">
        <f>HLOOKUP([1]Сетка!$S$2,[1]Сетка!$A$3:$Q$19,B28,FALSE)</f>
        <v>7</v>
      </c>
      <c r="D28" s="200">
        <f>IF(C28=0,"",C28)</f>
        <v>7</v>
      </c>
      <c r="E28" s="200" t="str">
        <f>IF(C28=0,"",(VLOOKUP(C28,'[1]Квалификация на печать'!$B$15:$C$30,2,0)))</f>
        <v>64, Полянских Максим</v>
      </c>
      <c r="F28" s="201">
        <v>82.2</v>
      </c>
      <c r="G28" s="202" t="str">
        <f>IF(F28&gt;F29,F28,"")</f>
        <v/>
      </c>
      <c r="H28" s="203"/>
      <c r="J28" s="205"/>
      <c r="K28" s="205"/>
      <c r="L28" s="206"/>
      <c r="V28" s="239"/>
      <c r="W28" s="239"/>
      <c r="X28" s="208"/>
      <c r="Y28" s="208"/>
      <c r="Z28" s="208"/>
      <c r="AA28" s="208"/>
    </row>
    <row r="29" spans="1:28" x14ac:dyDescent="0.3">
      <c r="A29" s="199">
        <f t="shared" si="6"/>
        <v>8</v>
      </c>
      <c r="B29" s="181">
        <v>11</v>
      </c>
      <c r="C29" s="200">
        <f>HLOOKUP([1]Сетка!$S$2,[1]Сетка!$A$3:$Q$19,B29,FALSE)</f>
        <v>15</v>
      </c>
      <c r="D29" s="200">
        <f>IF(C29=0,"",C29)</f>
        <v>15</v>
      </c>
      <c r="E29" s="200" t="str">
        <f>IF(C29=0,"",(VLOOKUP(C29,'[1]Квалификация на печать'!$B$15:$C$30,2,0)))</f>
        <v>56, Хабаров Дмитрий</v>
      </c>
      <c r="F29" s="201" t="s">
        <v>110</v>
      </c>
      <c r="G29" s="202" t="str">
        <f>IF(F28&lt;F29,F29,"")</f>
        <v>88.64 (догн)</v>
      </c>
      <c r="H29" s="243"/>
      <c r="I29" s="211"/>
      <c r="J29" s="205"/>
      <c r="K29" s="191"/>
      <c r="L29" s="192"/>
      <c r="M29" s="193" t="s">
        <v>103</v>
      </c>
      <c r="N29" s="194"/>
      <c r="O29" s="190"/>
      <c r="V29" s="239"/>
      <c r="W29" s="239"/>
      <c r="X29" s="208"/>
      <c r="Y29" s="244" t="s">
        <v>111</v>
      </c>
      <c r="Z29" s="245"/>
      <c r="AA29" s="245"/>
    </row>
    <row r="30" spans="1:28" ht="19.5" thickBot="1" x14ac:dyDescent="0.35">
      <c r="C30" s="191"/>
      <c r="D30" s="192"/>
      <c r="E30" s="193" t="s">
        <v>112</v>
      </c>
      <c r="F30" s="194"/>
      <c r="G30" s="190"/>
      <c r="H30" s="203"/>
      <c r="I30" s="199">
        <f>IFERROR(RANK(O30,$O$18:$O$37,1),0)+4</f>
        <v>7</v>
      </c>
      <c r="J30" s="205">
        <v>6</v>
      </c>
      <c r="K30" s="212">
        <f>HLOOKUP([1]Сетка!$S$2,[1]Сетка!$A$25:$Q$33,J30,FALSE)</f>
        <v>0</v>
      </c>
      <c r="L30" s="212">
        <f>IF(K30=0,MIN(D28:D29),K30)</f>
        <v>7</v>
      </c>
      <c r="M30" s="200" t="str">
        <f>IF(K30=0,IF(F28&gt;F29,E29,E28),VLOOKUP(K30,'[1]Квалификация на печать'!$B$15:$C$30,2,0))</f>
        <v>64, Полянских Максим</v>
      </c>
      <c r="N30" s="201">
        <v>266.51</v>
      </c>
      <c r="O30" s="202">
        <f>IF(N30&gt;N31,N30,"")</f>
        <v>266.51</v>
      </c>
      <c r="P30" s="232"/>
      <c r="Q30" s="233"/>
      <c r="R30" s="233"/>
      <c r="S30" s="233"/>
      <c r="T30" s="214" t="s">
        <v>100</v>
      </c>
      <c r="V30" s="239"/>
      <c r="W30" s="239"/>
      <c r="X30" s="208"/>
      <c r="Y30" s="246" t="s">
        <v>4</v>
      </c>
      <c r="Z30" s="246" t="s">
        <v>113</v>
      </c>
      <c r="AA30" s="246" t="s">
        <v>114</v>
      </c>
    </row>
    <row r="31" spans="1:28" x14ac:dyDescent="0.3">
      <c r="A31" s="199">
        <f t="shared" ref="A31:A32" si="7">IFERROR(RANK(G31,$G$16:$G$38,1),0)+8</f>
        <v>8</v>
      </c>
      <c r="B31" s="181">
        <v>12</v>
      </c>
      <c r="C31" s="200">
        <f>HLOOKUP([1]Сетка!$S$2,[1]Сетка!$A$3:$Q$19,B31,FALSE)</f>
        <v>3</v>
      </c>
      <c r="D31" s="200">
        <f t="shared" ref="D31:D32" si="8">IF(C31=0,"",C31)</f>
        <v>3</v>
      </c>
      <c r="E31" s="200" t="str">
        <f>IF(C31=0,"",(VLOOKUP(C31,'[1]Квалификация на печать'!$B$15:$C$30,2,0)))</f>
        <v>57, Лабанов Сергей</v>
      </c>
      <c r="F31" s="201">
        <v>113.37</v>
      </c>
      <c r="G31" s="202" t="str">
        <f>IF(F31&gt;F32,F31,"")</f>
        <v/>
      </c>
      <c r="H31" s="203"/>
      <c r="I31" s="199">
        <f>IFERROR(RANK(O31,$O$18:$O$37,1),0)+4</f>
        <v>4</v>
      </c>
      <c r="J31" s="205">
        <v>7</v>
      </c>
      <c r="K31" s="212">
        <f>HLOOKUP([1]Сетка!$S$2,[1]Сетка!$A$25:$Q$33,J31,FALSE)</f>
        <v>0</v>
      </c>
      <c r="L31" s="212">
        <f>IF(K31=0,MIN(D31:D32),K31)</f>
        <v>3</v>
      </c>
      <c r="M31" s="200" t="str">
        <f>IF(K31=0,IF(F31&gt;F32,E32,E31),VLOOKUP(K31,'[1]Квалификация на печать'!$B$15:$C$30,2,0))</f>
        <v>57, Лабанов Сергей</v>
      </c>
      <c r="N31" s="201">
        <v>114.84</v>
      </c>
      <c r="O31" s="202" t="str">
        <f>IF(N30&lt;N31,N31,"")</f>
        <v/>
      </c>
      <c r="P31" s="209"/>
      <c r="Q31" s="209"/>
      <c r="R31" s="209"/>
      <c r="S31" s="209"/>
      <c r="T31" s="215"/>
      <c r="U31" s="247"/>
      <c r="V31" s="239"/>
      <c r="W31" s="239"/>
      <c r="X31" s="208"/>
      <c r="Y31" s="248">
        <v>1</v>
      </c>
      <c r="Z31" s="249" t="str">
        <f>IFERROR(IF('[1]К-1ю'!AA23&gt;'[1]К-1ю'!AA24,'[1]К-1ю'!Z24,'[1]К-1ю'!Z23),"")</f>
        <v>66, Сеткин Кирилл</v>
      </c>
      <c r="AA31" s="250">
        <v>98.1</v>
      </c>
    </row>
    <row r="32" spans="1:28" ht="19.5" thickBot="1" x14ac:dyDescent="0.35">
      <c r="A32" s="199">
        <f t="shared" si="7"/>
        <v>9</v>
      </c>
      <c r="B32" s="181">
        <v>13</v>
      </c>
      <c r="C32" s="200">
        <f>HLOOKUP([1]Сетка!$S$2,[1]Сетка!$A$3:$Q$19,B32,FALSE)</f>
        <v>11</v>
      </c>
      <c r="D32" s="200">
        <f t="shared" si="8"/>
        <v>11</v>
      </c>
      <c r="E32" s="200" t="str">
        <f>IF(C32=0,"",(VLOOKUP(C32,'[1]Квалификация на печать'!$B$15:$C$30,2,0)))</f>
        <v>65, Ковязин Андрей</v>
      </c>
      <c r="F32" s="201">
        <v>130.22999999999999</v>
      </c>
      <c r="G32" s="202">
        <f>IF(F31&lt;F32,F32,"")</f>
        <v>130.22999999999999</v>
      </c>
      <c r="H32" s="218"/>
      <c r="J32" s="219"/>
      <c r="K32" s="219"/>
      <c r="L32" s="220"/>
      <c r="P32" s="251"/>
      <c r="Q32" s="209"/>
      <c r="R32" s="191"/>
      <c r="S32" s="192"/>
      <c r="T32" s="193" t="s">
        <v>99</v>
      </c>
      <c r="U32" s="194"/>
      <c r="V32" s="252"/>
      <c r="W32" s="239"/>
      <c r="X32" s="208"/>
      <c r="Y32" s="248">
        <v>2</v>
      </c>
      <c r="Z32" s="249" t="str">
        <f>IFERROR(IF('[1]К-1ю'!AA23&lt;'[1]К-1ю'!AA24,'[1]К-1ю'!Z24,'[1]К-1ю'!Z23),"")</f>
        <v>69, Дяденко Александр</v>
      </c>
      <c r="AA32" s="250" t="s">
        <v>107</v>
      </c>
    </row>
    <row r="33" spans="1:27" ht="19.5" thickBot="1" x14ac:dyDescent="0.35">
      <c r="C33" s="191"/>
      <c r="D33" s="192"/>
      <c r="E33" s="193" t="s">
        <v>115</v>
      </c>
      <c r="F33" s="194"/>
      <c r="G33" s="190"/>
      <c r="H33" s="253"/>
      <c r="J33" s="254"/>
      <c r="K33" s="254"/>
      <c r="L33" s="240"/>
      <c r="P33" s="183"/>
      <c r="Q33" s="183">
        <v>4</v>
      </c>
      <c r="R33" s="212">
        <f>HLOOKUP([1]Сетка!$S$2,[1]Сетка!$A$38:$Q$42,Q33,FALSE)</f>
        <v>0</v>
      </c>
      <c r="S33" s="212">
        <f>IF(R33=0,MIN(L30:L31),R33)</f>
        <v>3</v>
      </c>
      <c r="T33" s="200" t="str">
        <f>IF(R33=0,IF(N30&gt;N31,M31,M30),VLOOKUP(R33,'[1]Квалификация на печать'!$B$15:$C$30,2,0))</f>
        <v>57, Лабанов Сергей</v>
      </c>
      <c r="U33" s="201" t="s">
        <v>116</v>
      </c>
      <c r="V33" s="221"/>
      <c r="W33" s="255"/>
      <c r="X33" s="208"/>
      <c r="Y33" s="248">
        <v>3</v>
      </c>
      <c r="Z33" s="256" t="str">
        <f>IFERROR(IF('[1]К-1ю'!X23&gt;'[1]К-1ю'!X24,'[1]К-1ю'!W24,'[1]К-1ю'!W23),"")</f>
        <v>57, Лабанов Сергей</v>
      </c>
      <c r="AA33" s="250">
        <v>117.56</v>
      </c>
    </row>
    <row r="34" spans="1:27" x14ac:dyDescent="0.3">
      <c r="A34" s="199">
        <f>IFERROR(RANK(G34,$G$16:$G$38,1),0)+8</f>
        <v>8</v>
      </c>
      <c r="B34" s="181">
        <v>14</v>
      </c>
      <c r="C34" s="200">
        <f>HLOOKUP([1]Сетка!$S$2,[1]Сетка!$A$3:$Q$19,B34,FALSE)</f>
        <v>5</v>
      </c>
      <c r="D34" s="200">
        <f t="shared" ref="D34:D35" si="9">IF(C34=0,"",C34)</f>
        <v>5</v>
      </c>
      <c r="E34" s="200" t="str">
        <f>IF(C34=0,"",(VLOOKUP(C34,'[1]Квалификация на печать'!$B$15:$C$30,2,0)))</f>
        <v>58, Лебедев Денис</v>
      </c>
      <c r="F34" s="201">
        <v>123.13</v>
      </c>
      <c r="G34" s="202" t="str">
        <f>IF(F34&gt;F35,F34,"")</f>
        <v/>
      </c>
      <c r="K34" s="257"/>
      <c r="L34" s="206"/>
      <c r="P34" s="183"/>
      <c r="Q34" s="183">
        <v>5</v>
      </c>
      <c r="R34" s="212">
        <f>HLOOKUP([1]Сетка!$S$2,[1]Сетка!$A$38:$Q$42,Q34,FALSE)</f>
        <v>0</v>
      </c>
      <c r="S34" s="212">
        <f>IF(R34=0,MIN(L36:L37),R34)</f>
        <v>1</v>
      </c>
      <c r="T34" s="200" t="str">
        <f>IF(R34=0,IF(N36&gt;N37,M37,M36),VLOOKUP(R34,'[1]Квалификация на печать'!$B$15:$C$30,2,0))</f>
        <v>66, Сеткин Кирилл</v>
      </c>
      <c r="U34" s="201">
        <v>68.48</v>
      </c>
      <c r="X34" s="208"/>
      <c r="Y34" s="258">
        <v>4</v>
      </c>
      <c r="Z34" s="259" t="str">
        <f>IFERROR(IF('[1]К-1ю'!X23&lt;'[1]К-1ю'!X24,'[1]К-1ю'!W24,'[1]К-1ю'!W23),"")</f>
        <v>59, Свиридов Евгений</v>
      </c>
      <c r="AA34" s="250">
        <v>122.42</v>
      </c>
    </row>
    <row r="35" spans="1:27" ht="19.5" thickBot="1" x14ac:dyDescent="0.35">
      <c r="A35" s="199">
        <f>IFERROR(RANK(G35,$G$16:$G$38,1),0)+8</f>
        <v>12</v>
      </c>
      <c r="B35" s="181">
        <v>15</v>
      </c>
      <c r="C35" s="200">
        <f>HLOOKUP([1]Сетка!$S$2,[1]Сетка!$A$3:$Q$19,B35,FALSE)</f>
        <v>13</v>
      </c>
      <c r="D35" s="200">
        <f t="shared" si="9"/>
        <v>13</v>
      </c>
      <c r="E35" s="200" t="str">
        <f>IF(C35=0,"",(VLOOKUP(C35,'[1]Квалификация на печать'!$B$15:$C$30,2,0)))</f>
        <v>51, Кудрявцев Павел</v>
      </c>
      <c r="F35" s="201">
        <v>241.3</v>
      </c>
      <c r="G35" s="202">
        <f>IF(F34&lt;F35,F35,"")</f>
        <v>241.3</v>
      </c>
      <c r="H35" s="260"/>
      <c r="I35" s="211"/>
      <c r="K35" s="191"/>
      <c r="L35" s="192"/>
      <c r="M35" s="193" t="s">
        <v>108</v>
      </c>
      <c r="N35" s="194"/>
      <c r="O35" s="190"/>
      <c r="P35" s="232"/>
      <c r="Q35" s="233"/>
      <c r="R35" s="233"/>
      <c r="S35" s="233"/>
      <c r="T35" s="234" t="s">
        <v>100</v>
      </c>
      <c r="U35" s="209"/>
      <c r="V35" s="208"/>
      <c r="Y35" s="258">
        <v>5</v>
      </c>
      <c r="Z35" s="259" t="s">
        <v>117</v>
      </c>
      <c r="AA35" s="250">
        <v>116.86</v>
      </c>
    </row>
    <row r="36" spans="1:27" x14ac:dyDescent="0.3">
      <c r="C36" s="191"/>
      <c r="D36" s="192"/>
      <c r="E36" s="193" t="s">
        <v>118</v>
      </c>
      <c r="F36" s="194"/>
      <c r="G36" s="190"/>
      <c r="I36" s="199">
        <f>IFERROR(RANK(O36,$O$18:$O$37,1),0)+4</f>
        <v>4</v>
      </c>
      <c r="J36" s="257">
        <v>8</v>
      </c>
      <c r="K36" s="212">
        <f>HLOOKUP([1]Сетка!$S$2,[1]Сетка!$A$25:$Q$33,J36,FALSE)</f>
        <v>0</v>
      </c>
      <c r="L36" s="212">
        <f>IF(K36=0,MIN(D34:D35),K36)</f>
        <v>5</v>
      </c>
      <c r="M36" s="200" t="str">
        <f>IF(K36=0,IF(F34&gt;F35,E35,E34),VLOOKUP(K36,'[1]Квалификация на печать'!$B$15:$C$30,2,0))</f>
        <v>58, Лебедев Денис</v>
      </c>
      <c r="N36" s="201" t="s">
        <v>119</v>
      </c>
      <c r="O36" s="202" t="str">
        <f>IF(N36&gt;N37,N36,"")</f>
        <v>80.57 (догн)</v>
      </c>
      <c r="P36" s="183"/>
      <c r="Q36" s="183"/>
      <c r="R36" s="183"/>
      <c r="S36" s="183"/>
      <c r="T36" s="208"/>
      <c r="U36" s="209"/>
      <c r="Y36" s="258">
        <v>6</v>
      </c>
      <c r="Z36" s="259" t="s">
        <v>120</v>
      </c>
      <c r="AA36" s="250">
        <v>124.57</v>
      </c>
    </row>
    <row r="37" spans="1:27" x14ac:dyDescent="0.3">
      <c r="A37" s="199">
        <f t="shared" ref="A37:A38" si="10">IFERROR(RANK(G37,$G$16:$G$38,1),0)+8</f>
        <v>8</v>
      </c>
      <c r="B37" s="181">
        <v>16</v>
      </c>
      <c r="C37" s="200">
        <f>HLOOKUP([1]Сетка!$S$2,[1]Сетка!$A$3:$Q$19,B37,FALSE)</f>
        <v>1</v>
      </c>
      <c r="D37" s="200">
        <f t="shared" ref="D37:D38" si="11">IF(C37=0,"",C37)</f>
        <v>1</v>
      </c>
      <c r="E37" s="200" t="str">
        <f>IF(C37=0,"",(VLOOKUP(C37,'[1]Квалификация на печать'!$B$15:$C$30,2,0)))</f>
        <v>66, Сеткин Кирилл</v>
      </c>
      <c r="F37" s="201">
        <v>86.97</v>
      </c>
      <c r="G37" s="202" t="str">
        <f>IF(F37&gt;F38,F37,"")</f>
        <v/>
      </c>
      <c r="I37" s="199">
        <f>IFERROR(RANK(O37,$O$18:$O$37,1),0)+4</f>
        <v>4</v>
      </c>
      <c r="J37" s="257">
        <v>9</v>
      </c>
      <c r="K37" s="212">
        <f>HLOOKUP([1]Сетка!$S$2,[1]Сетка!$A$25:$Q$33,J37,FALSE)</f>
        <v>0</v>
      </c>
      <c r="L37" s="212">
        <f>IF(K37=0,MIN(D37:D38),K37)</f>
        <v>1</v>
      </c>
      <c r="M37" s="200" t="str">
        <f>IF(K37=0,IF(F37&gt;F38,E38,E37),VLOOKUP(K37,'[1]Квалификация на печать'!$B$15:$C$30,2,0))</f>
        <v>66, Сеткин Кирилл</v>
      </c>
      <c r="N37" s="201">
        <v>80.959999999999994</v>
      </c>
      <c r="O37" s="202" t="str">
        <f>IF(N36&lt;N37,N37,"")</f>
        <v/>
      </c>
      <c r="Y37" s="258">
        <v>7</v>
      </c>
      <c r="Z37" s="259" t="s">
        <v>121</v>
      </c>
      <c r="AA37" s="250">
        <v>266.51</v>
      </c>
    </row>
    <row r="38" spans="1:27" ht="19.5" thickBot="1" x14ac:dyDescent="0.35">
      <c r="A38" s="199">
        <f t="shared" si="10"/>
        <v>8</v>
      </c>
      <c r="B38" s="181">
        <v>17</v>
      </c>
      <c r="C38" s="200">
        <f>HLOOKUP([1]Сетка!$S$2,[1]Сетка!$A$3:$Q$19,B38,FALSE)</f>
        <v>9</v>
      </c>
      <c r="D38" s="200">
        <f t="shared" si="11"/>
        <v>9</v>
      </c>
      <c r="E38" s="200" t="str">
        <f>IF(C38=0,"",(VLOOKUP(C38,'[1]Квалификация на печать'!$B$15:$C$30,2,0)))</f>
        <v>53, Акчин Дмитрий</v>
      </c>
      <c r="F38" s="201" t="s">
        <v>122</v>
      </c>
      <c r="G38" s="202" t="str">
        <f>IF(F37&lt;F38,F38,"")</f>
        <v>90.64 (догн)</v>
      </c>
      <c r="H38" s="221"/>
      <c r="J38" s="261"/>
      <c r="K38" s="220"/>
      <c r="L38" s="220"/>
      <c r="Y38" s="258">
        <v>8</v>
      </c>
      <c r="Z38" s="259" t="s">
        <v>123</v>
      </c>
      <c r="AA38" s="250" t="s">
        <v>119</v>
      </c>
    </row>
    <row r="39" spans="1:27" x14ac:dyDescent="0.3">
      <c r="U39" s="263"/>
      <c r="Y39" s="258">
        <v>9</v>
      </c>
      <c r="Z39" s="259" t="s">
        <v>124</v>
      </c>
      <c r="AA39" s="250">
        <v>130.22999999999999</v>
      </c>
    </row>
    <row r="40" spans="1:27" x14ac:dyDescent="0.3">
      <c r="U40" s="263"/>
      <c r="Y40" s="258">
        <v>10</v>
      </c>
      <c r="Z40" s="259" t="s">
        <v>85</v>
      </c>
      <c r="AA40" s="250">
        <v>137.57</v>
      </c>
    </row>
    <row r="41" spans="1:27" x14ac:dyDescent="0.3">
      <c r="Y41" s="258">
        <v>11</v>
      </c>
      <c r="Z41" s="259" t="s">
        <v>125</v>
      </c>
      <c r="AA41" s="250">
        <v>162.19</v>
      </c>
    </row>
    <row r="42" spans="1:27" x14ac:dyDescent="0.3">
      <c r="Y42" s="258">
        <v>12</v>
      </c>
      <c r="Z42" s="259" t="s">
        <v>126</v>
      </c>
      <c r="AA42" s="250">
        <v>241.3</v>
      </c>
    </row>
    <row r="43" spans="1:27" ht="20.25" x14ac:dyDescent="0.3">
      <c r="M43" s="264"/>
      <c r="N43" s="265"/>
      <c r="O43" s="265"/>
      <c r="P43" s="265"/>
      <c r="Q43" s="265"/>
      <c r="R43" s="265"/>
      <c r="S43" s="265"/>
      <c r="T43" s="265"/>
      <c r="U43" s="265"/>
      <c r="V43" s="265"/>
      <c r="W43" s="265"/>
      <c r="Y43" s="258">
        <v>13</v>
      </c>
      <c r="Z43" s="259" t="s">
        <v>127</v>
      </c>
      <c r="AA43" s="250" t="s">
        <v>106</v>
      </c>
    </row>
    <row r="44" spans="1:27" ht="20.25" x14ac:dyDescent="0.3">
      <c r="M44" s="266" t="s">
        <v>61</v>
      </c>
      <c r="N44" s="265"/>
      <c r="O44" s="265"/>
      <c r="P44" s="265"/>
      <c r="Q44" s="265"/>
      <c r="R44" s="265"/>
      <c r="S44" s="265"/>
      <c r="T44" s="265"/>
      <c r="U44" s="267" t="str">
        <f>'[1]Квалификация Р-4'!H32</f>
        <v>Н.А.Дегтярев</v>
      </c>
      <c r="V44" s="265"/>
      <c r="W44" s="265"/>
      <c r="Y44" s="258">
        <v>14</v>
      </c>
      <c r="Z44" s="259" t="s">
        <v>128</v>
      </c>
      <c r="AA44" s="250" t="s">
        <v>129</v>
      </c>
    </row>
    <row r="45" spans="1:27" ht="20.25" x14ac:dyDescent="0.3">
      <c r="M45" s="268"/>
      <c r="N45" s="265"/>
      <c r="O45" s="265"/>
      <c r="P45" s="265"/>
      <c r="Q45" s="265"/>
      <c r="R45" s="265"/>
      <c r="S45" s="265"/>
      <c r="T45" s="265"/>
      <c r="U45" s="265"/>
      <c r="V45" s="265"/>
      <c r="W45" s="265"/>
      <c r="Y45" s="258">
        <v>15</v>
      </c>
      <c r="Z45" s="259" t="s">
        <v>130</v>
      </c>
      <c r="AA45" s="250" t="s">
        <v>122</v>
      </c>
    </row>
    <row r="46" spans="1:27" ht="20.25" x14ac:dyDescent="0.3">
      <c r="M46" s="268" t="s">
        <v>63</v>
      </c>
      <c r="N46" s="265"/>
      <c r="O46" s="265"/>
      <c r="P46" s="265"/>
      <c r="Q46" s="265"/>
      <c r="R46" s="265"/>
      <c r="S46" s="265"/>
      <c r="T46" s="265"/>
      <c r="U46" s="269" t="str">
        <f>'[1]Квалификация Р-4'!H34</f>
        <v>Н.В.Майманова</v>
      </c>
      <c r="V46" s="265"/>
      <c r="W46" s="265"/>
      <c r="Y46" s="258">
        <v>16</v>
      </c>
      <c r="Z46" s="259" t="s">
        <v>82</v>
      </c>
      <c r="AA46" s="250" t="s">
        <v>110</v>
      </c>
    </row>
    <row r="47" spans="1:27" ht="20.25" x14ac:dyDescent="0.3">
      <c r="M47" s="264"/>
      <c r="N47" s="265"/>
      <c r="O47" s="265"/>
      <c r="P47" s="265"/>
      <c r="Q47" s="265"/>
      <c r="R47" s="265"/>
      <c r="S47" s="265"/>
      <c r="T47" s="265"/>
      <c r="U47" s="265"/>
      <c r="V47" s="265"/>
      <c r="W47" s="265"/>
    </row>
  </sheetData>
  <mergeCells count="17">
    <mergeCell ref="W15:X15"/>
    <mergeCell ref="Y29:AA29"/>
    <mergeCell ref="D9:AA9"/>
    <mergeCell ref="D10:E10"/>
    <mergeCell ref="Z10:AA10"/>
    <mergeCell ref="D11:E11"/>
    <mergeCell ref="Z11:AA11"/>
    <mergeCell ref="C14:F14"/>
    <mergeCell ref="K14:N14"/>
    <mergeCell ref="R14:U14"/>
    <mergeCell ref="W14:AA14"/>
    <mergeCell ref="D1:AA1"/>
    <mergeCell ref="D2:AA2"/>
    <mergeCell ref="D3:AA3"/>
    <mergeCell ref="D5:AA5"/>
    <mergeCell ref="D7:AA7"/>
    <mergeCell ref="D8:AA8"/>
  </mergeCells>
  <pageMargins left="0.7" right="0.7" top="0.75" bottom="0.75" header="0.3" footer="0.3"/>
  <pageSetup paperSize="9" scale="37" fitToHeight="0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47"/>
  <sheetViews>
    <sheetView topLeftCell="L1" zoomScale="75" zoomScaleNormal="75" workbookViewId="0">
      <selection activeCell="T12" sqref="T12"/>
    </sheetView>
  </sheetViews>
  <sheetFormatPr defaultRowHeight="18.75" x14ac:dyDescent="0.3"/>
  <cols>
    <col min="1" max="1" width="0" style="181" hidden="1" customWidth="1"/>
    <col min="2" max="2" width="9.140625" style="181" hidden="1" customWidth="1"/>
    <col min="3" max="3" width="6" style="181" hidden="1" customWidth="1"/>
    <col min="4" max="4" width="6" style="181" customWidth="1"/>
    <col min="5" max="5" width="36.85546875" style="207" customWidth="1"/>
    <col min="6" max="6" width="15.5703125" style="181" customWidth="1"/>
    <col min="7" max="7" width="15.5703125" style="181" hidden="1" customWidth="1"/>
    <col min="8" max="8" width="4.7109375" style="181" customWidth="1"/>
    <col min="9" max="9" width="11.42578125" style="204" hidden="1" customWidth="1"/>
    <col min="10" max="10" width="8.85546875" style="257" hidden="1" customWidth="1"/>
    <col min="11" max="11" width="13.28515625" style="262" hidden="1" customWidth="1"/>
    <col min="12" max="12" width="13.28515625" style="262" customWidth="1"/>
    <col min="13" max="13" width="39.42578125" style="207" customWidth="1"/>
    <col min="14" max="14" width="18.85546875" style="181" customWidth="1"/>
    <col min="15" max="15" width="18.85546875" style="181" hidden="1" customWidth="1"/>
    <col min="16" max="16" width="5.140625" style="181" customWidth="1"/>
    <col min="17" max="18" width="5.140625" style="181" hidden="1" customWidth="1"/>
    <col min="19" max="19" width="5.140625" style="181" customWidth="1"/>
    <col min="20" max="20" width="36.5703125" style="181" customWidth="1"/>
    <col min="21" max="21" width="16.85546875" style="181" customWidth="1"/>
    <col min="22" max="22" width="4.140625" style="181" customWidth="1"/>
    <col min="23" max="23" width="43.85546875" style="181" customWidth="1"/>
    <col min="24" max="24" width="17" style="181" customWidth="1"/>
    <col min="25" max="25" width="12.7109375" style="181" customWidth="1"/>
    <col min="26" max="26" width="45.85546875" style="181" customWidth="1"/>
    <col min="27" max="27" width="27.5703125" style="181" customWidth="1"/>
    <col min="28" max="28" width="16.28515625" style="181" customWidth="1"/>
    <col min="29" max="29" width="11.140625" style="181" customWidth="1"/>
    <col min="30" max="30" width="45" style="181" customWidth="1"/>
    <col min="31" max="31" width="17.42578125" style="181" customWidth="1"/>
    <col min="32" max="32" width="13" style="181" customWidth="1"/>
    <col min="33" max="16384" width="9.140625" style="181"/>
  </cols>
  <sheetData>
    <row r="1" spans="1:30" s="145" customFormat="1" ht="20.25" x14ac:dyDescent="0.3">
      <c r="D1" s="146" t="str">
        <f>'[2]Стартовый Р-4'!A1</f>
        <v>Комитет по молодежной политике, физической культуре и спорту Республики Алтай
РОО "Федерация гребного слалома, рафтинга и спортивного туризма Республики Алтай"</v>
      </c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146"/>
      <c r="S1" s="146"/>
      <c r="T1" s="146"/>
      <c r="U1" s="146"/>
      <c r="V1" s="146"/>
      <c r="W1" s="146"/>
      <c r="X1" s="146"/>
      <c r="Y1" s="146"/>
      <c r="Z1" s="146"/>
      <c r="AA1" s="146"/>
      <c r="AB1" s="147"/>
    </row>
    <row r="2" spans="1:30" s="145" customFormat="1" ht="20.25" x14ac:dyDescent="0.25"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148"/>
      <c r="W2" s="148"/>
      <c r="X2" s="148"/>
      <c r="Y2" s="148"/>
      <c r="Z2" s="148"/>
      <c r="AA2" s="148"/>
      <c r="AB2" s="149"/>
    </row>
    <row r="3" spans="1:30" s="145" customFormat="1" ht="20.25" x14ac:dyDescent="0.25">
      <c r="D3" s="150" t="str">
        <f>'[2]Стартовый Р-4'!A3</f>
        <v>Открытый Чемпионат Республики Алтай в закрытых помещениях по гребному слалому "УЛАЛУ БАССПРИНТ-2017"</v>
      </c>
      <c r="E3" s="150"/>
      <c r="F3" s="150"/>
      <c r="G3" s="150"/>
      <c r="H3" s="150"/>
      <c r="I3" s="150"/>
      <c r="J3" s="150"/>
      <c r="K3" s="150"/>
      <c r="L3" s="150"/>
      <c r="M3" s="150"/>
      <c r="N3" s="150"/>
      <c r="O3" s="150"/>
      <c r="P3" s="150"/>
      <c r="Q3" s="150"/>
      <c r="R3" s="150"/>
      <c r="S3" s="150"/>
      <c r="T3" s="150"/>
      <c r="U3" s="150"/>
      <c r="V3" s="150"/>
      <c r="W3" s="150"/>
      <c r="X3" s="150"/>
      <c r="Y3" s="150"/>
      <c r="Z3" s="150"/>
      <c r="AA3" s="150"/>
      <c r="AB3" s="151"/>
    </row>
    <row r="4" spans="1:30" s="145" customFormat="1" ht="20.25" x14ac:dyDescent="0.3">
      <c r="D4" s="152"/>
      <c r="E4" s="152"/>
      <c r="F4" s="153"/>
      <c r="G4" s="153"/>
      <c r="H4" s="153"/>
      <c r="I4" s="154"/>
      <c r="J4" s="154"/>
      <c r="K4" s="153"/>
      <c r="L4" s="153"/>
      <c r="M4" s="152"/>
      <c r="N4" s="153"/>
      <c r="O4" s="153"/>
      <c r="P4" s="153"/>
      <c r="Q4" s="153"/>
      <c r="R4" s="153"/>
      <c r="S4" s="153"/>
      <c r="T4" s="153"/>
      <c r="U4" s="153"/>
      <c r="V4" s="155"/>
      <c r="W4" s="155"/>
      <c r="X4" s="155"/>
      <c r="Y4" s="155"/>
      <c r="Z4" s="155"/>
      <c r="AA4" s="155"/>
    </row>
    <row r="5" spans="1:30" s="145" customFormat="1" ht="20.25" x14ac:dyDescent="0.25">
      <c r="D5" s="156"/>
      <c r="E5" s="156"/>
      <c r="F5" s="156"/>
      <c r="G5" s="156"/>
      <c r="H5" s="156"/>
      <c r="I5" s="156"/>
      <c r="J5" s="156"/>
      <c r="K5" s="156"/>
      <c r="L5" s="156"/>
      <c r="M5" s="156"/>
      <c r="N5" s="156"/>
      <c r="O5" s="156"/>
      <c r="P5" s="156"/>
      <c r="Q5" s="156"/>
      <c r="R5" s="156"/>
      <c r="S5" s="156"/>
      <c r="T5" s="156"/>
      <c r="U5" s="156"/>
      <c r="V5" s="156"/>
      <c r="W5" s="156"/>
      <c r="X5" s="156"/>
      <c r="Y5" s="156"/>
      <c r="Z5" s="156"/>
      <c r="AA5" s="156"/>
      <c r="AB5" s="157"/>
      <c r="AC5" s="157"/>
      <c r="AD5" s="157"/>
    </row>
    <row r="6" spans="1:30" s="145" customFormat="1" ht="20.25" x14ac:dyDescent="0.3">
      <c r="D6" s="152"/>
      <c r="E6" s="152"/>
      <c r="F6" s="153"/>
      <c r="G6" s="153"/>
      <c r="H6" s="153"/>
      <c r="I6" s="154"/>
      <c r="J6" s="154"/>
      <c r="K6" s="153"/>
      <c r="L6" s="153"/>
      <c r="M6" s="152"/>
      <c r="N6" s="153"/>
      <c r="O6" s="153"/>
      <c r="P6" s="153"/>
      <c r="Q6" s="153"/>
      <c r="R6" s="153"/>
      <c r="S6" s="153"/>
      <c r="T6" s="153"/>
      <c r="U6" s="153"/>
      <c r="V6" s="155"/>
      <c r="W6" s="155"/>
      <c r="X6" s="155"/>
      <c r="Y6" s="155"/>
      <c r="Z6" s="155"/>
      <c r="AA6" s="155"/>
    </row>
    <row r="7" spans="1:30" s="145" customFormat="1" ht="20.25" x14ac:dyDescent="0.3">
      <c r="D7" s="158" t="s">
        <v>89</v>
      </c>
      <c r="E7" s="158"/>
      <c r="F7" s="158"/>
      <c r="G7" s="158"/>
      <c r="H7" s="158"/>
      <c r="I7" s="158"/>
      <c r="J7" s="158"/>
      <c r="K7" s="158"/>
      <c r="L7" s="158"/>
      <c r="M7" s="158"/>
      <c r="N7" s="158"/>
      <c r="O7" s="158"/>
      <c r="P7" s="158"/>
      <c r="Q7" s="158"/>
      <c r="R7" s="158"/>
      <c r="S7" s="158"/>
      <c r="T7" s="158"/>
      <c r="U7" s="158"/>
      <c r="V7" s="158"/>
      <c r="W7" s="158"/>
      <c r="X7" s="158"/>
      <c r="Y7" s="158"/>
      <c r="Z7" s="158"/>
      <c r="AA7" s="158"/>
      <c r="AB7" s="159"/>
    </row>
    <row r="8" spans="1:30" s="145" customFormat="1" ht="20.25" x14ac:dyDescent="0.3">
      <c r="D8" s="160" t="s">
        <v>90</v>
      </c>
      <c r="E8" s="160"/>
      <c r="F8" s="160"/>
      <c r="G8" s="160"/>
      <c r="H8" s="160"/>
      <c r="I8" s="160"/>
      <c r="J8" s="160"/>
      <c r="K8" s="160"/>
      <c r="L8" s="160"/>
      <c r="M8" s="160"/>
      <c r="N8" s="160"/>
      <c r="O8" s="160"/>
      <c r="P8" s="160"/>
      <c r="Q8" s="160"/>
      <c r="R8" s="160"/>
      <c r="S8" s="160"/>
      <c r="T8" s="160"/>
      <c r="U8" s="160"/>
      <c r="V8" s="160"/>
      <c r="W8" s="160"/>
      <c r="X8" s="160"/>
      <c r="Y8" s="160"/>
      <c r="Z8" s="160"/>
      <c r="AA8" s="160"/>
      <c r="AB8" s="161"/>
    </row>
    <row r="9" spans="1:30" s="145" customFormat="1" ht="20.25" x14ac:dyDescent="0.3">
      <c r="D9" s="162" t="str">
        <f>'[2]Соревнования Р-4'!B13</f>
        <v>К-1</v>
      </c>
      <c r="E9" s="162"/>
      <c r="F9" s="162"/>
      <c r="G9" s="162"/>
      <c r="H9" s="162"/>
      <c r="I9" s="162"/>
      <c r="J9" s="162"/>
      <c r="K9" s="162"/>
      <c r="L9" s="162"/>
      <c r="M9" s="162"/>
      <c r="N9" s="162"/>
      <c r="O9" s="162"/>
      <c r="P9" s="162"/>
      <c r="Q9" s="162"/>
      <c r="R9" s="162"/>
      <c r="S9" s="162"/>
      <c r="T9" s="162"/>
      <c r="U9" s="162"/>
      <c r="V9" s="162"/>
      <c r="W9" s="162"/>
      <c r="X9" s="162"/>
      <c r="Y9" s="162"/>
      <c r="Z9" s="162"/>
      <c r="AA9" s="162"/>
      <c r="AB9" s="163"/>
    </row>
    <row r="10" spans="1:30" s="145" customFormat="1" ht="20.25" x14ac:dyDescent="0.3">
      <c r="D10" s="164" t="str">
        <f>'[2]Стартовый Р-4'!A9</f>
        <v>27 января 2017г.</v>
      </c>
      <c r="E10" s="165"/>
      <c r="F10" s="166"/>
      <c r="G10" s="166"/>
      <c r="H10" s="166"/>
      <c r="I10" s="167"/>
      <c r="J10" s="167"/>
      <c r="K10" s="166"/>
      <c r="L10" s="166"/>
      <c r="O10" s="166"/>
      <c r="P10" s="166"/>
      <c r="Q10" s="166"/>
      <c r="R10" s="166"/>
      <c r="S10" s="166"/>
      <c r="T10" s="166"/>
      <c r="U10" s="166"/>
      <c r="V10" s="166"/>
      <c r="W10" s="155"/>
      <c r="X10" s="168"/>
      <c r="Y10" s="168"/>
      <c r="Z10" s="165" t="str">
        <f>'[2]Стартовый Р-4'!D9</f>
        <v>г. Горно-Алтайск, Республика Алтай</v>
      </c>
      <c r="AA10" s="165"/>
    </row>
    <row r="11" spans="1:30" s="145" customFormat="1" x14ac:dyDescent="0.3">
      <c r="D11" s="169" t="s">
        <v>92</v>
      </c>
      <c r="E11" s="169"/>
      <c r="F11" s="170"/>
      <c r="G11" s="170"/>
      <c r="H11" s="170"/>
      <c r="I11" s="171"/>
      <c r="J11" s="171"/>
      <c r="K11" s="172"/>
      <c r="L11" s="172"/>
      <c r="O11" s="170"/>
      <c r="P11" s="170"/>
      <c r="Q11" s="170"/>
      <c r="R11" s="170"/>
      <c r="S11" s="170"/>
      <c r="T11" s="170"/>
      <c r="U11" s="170"/>
      <c r="V11" s="170"/>
      <c r="Y11" s="173"/>
      <c r="Z11" s="174" t="s">
        <v>93</v>
      </c>
      <c r="AA11" s="174"/>
    </row>
    <row r="12" spans="1:30" s="175" customFormat="1" x14ac:dyDescent="0.3">
      <c r="C12" s="176"/>
      <c r="D12" s="176"/>
      <c r="E12" s="177"/>
      <c r="I12" s="178"/>
      <c r="J12" s="179"/>
      <c r="K12" s="176"/>
      <c r="L12" s="176"/>
      <c r="M12" s="180"/>
    </row>
    <row r="14" spans="1:30" x14ac:dyDescent="0.3">
      <c r="C14" s="182" t="s">
        <v>94</v>
      </c>
      <c r="D14" s="182"/>
      <c r="E14" s="182"/>
      <c r="F14" s="182"/>
      <c r="G14" s="183"/>
      <c r="H14" s="184"/>
      <c r="I14" s="185"/>
      <c r="J14" s="185"/>
      <c r="K14" s="186" t="s">
        <v>95</v>
      </c>
      <c r="L14" s="186"/>
      <c r="M14" s="186"/>
      <c r="N14" s="186"/>
      <c r="O14" s="183"/>
      <c r="P14" s="184"/>
      <c r="Q14" s="183"/>
      <c r="R14" s="187" t="s">
        <v>96</v>
      </c>
      <c r="S14" s="188"/>
      <c r="T14" s="188"/>
      <c r="U14" s="189"/>
      <c r="V14" s="183"/>
      <c r="W14" s="186" t="s">
        <v>97</v>
      </c>
      <c r="X14" s="186"/>
      <c r="Y14" s="186"/>
      <c r="Z14" s="186"/>
      <c r="AA14" s="186"/>
      <c r="AB14" s="190"/>
    </row>
    <row r="15" spans="1:30" ht="19.5" thickBot="1" x14ac:dyDescent="0.35">
      <c r="C15" s="191"/>
      <c r="D15" s="192"/>
      <c r="E15" s="193" t="s">
        <v>98</v>
      </c>
      <c r="F15" s="194"/>
      <c r="G15" s="190"/>
      <c r="H15" s="195"/>
      <c r="I15" s="185"/>
      <c r="J15" s="196"/>
      <c r="K15" s="196"/>
      <c r="L15" s="195"/>
      <c r="M15" s="183"/>
      <c r="N15" s="183"/>
      <c r="O15" s="183"/>
      <c r="P15" s="183"/>
      <c r="Q15" s="183"/>
      <c r="R15" s="183"/>
      <c r="S15" s="183"/>
      <c r="T15" s="183"/>
      <c r="U15" s="183"/>
      <c r="V15" s="197"/>
      <c r="W15" s="198"/>
      <c r="X15" s="198"/>
      <c r="Y15" s="183"/>
      <c r="Z15" s="183"/>
      <c r="AA15" s="183"/>
      <c r="AB15" s="183"/>
    </row>
    <row r="16" spans="1:30" x14ac:dyDescent="0.3">
      <c r="A16" s="199">
        <f>IFERROR(RANK(G16,$G$16:$G$38,1),0)+8</f>
        <v>8</v>
      </c>
      <c r="B16" s="181">
        <v>2</v>
      </c>
      <c r="C16" s="200">
        <f>HLOOKUP([2]Сетка!$S$2,[2]Сетка!$A$3:$Q$19,B16,FALSE)</f>
        <v>0</v>
      </c>
      <c r="D16" s="200" t="str">
        <f>IF(C16=0,"",C16)</f>
        <v/>
      </c>
      <c r="E16" s="200" t="str">
        <f>IF(C16=0,"",(VLOOKUP(C16,'[2]Квалификация на печать'!$B$15:$C$30,2,0)))</f>
        <v/>
      </c>
      <c r="F16" s="201"/>
      <c r="G16" s="202" t="str">
        <f>IF(F16&gt;F17,F16,"")</f>
        <v/>
      </c>
      <c r="H16" s="203"/>
      <c r="J16" s="205"/>
      <c r="K16" s="205"/>
      <c r="L16" s="206"/>
      <c r="V16" s="183"/>
      <c r="W16" s="208"/>
      <c r="X16" s="209"/>
      <c r="Y16" s="209"/>
      <c r="Z16" s="209"/>
      <c r="AA16" s="209"/>
      <c r="AB16" s="209"/>
    </row>
    <row r="17" spans="1:28" ht="20.25" x14ac:dyDescent="0.3">
      <c r="A17" s="199">
        <f>IFERROR(RANK(G17,$G$16:$G$38,1),0)+8</f>
        <v>8</v>
      </c>
      <c r="B17" s="181">
        <v>3</v>
      </c>
      <c r="C17" s="200">
        <f>HLOOKUP([2]Сетка!$S$2,[2]Сетка!$A$3:$Q$19,B17,FALSE)</f>
        <v>0</v>
      </c>
      <c r="D17" s="200" t="str">
        <f>IF(C17=0,"",C17)</f>
        <v/>
      </c>
      <c r="E17" s="200" t="str">
        <f>IF(C17=0,"",(VLOOKUP(C17,'[2]Квалификация на печать'!$B$15:$C$30,2,0)))</f>
        <v/>
      </c>
      <c r="F17" s="201"/>
      <c r="G17" s="202" t="str">
        <f>IF(F16&lt;F17,F17,"")</f>
        <v/>
      </c>
      <c r="H17" s="210"/>
      <c r="I17" s="211"/>
      <c r="J17" s="205"/>
      <c r="K17" s="191"/>
      <c r="L17" s="192"/>
      <c r="M17" s="270" t="s">
        <v>98</v>
      </c>
      <c r="N17" s="194"/>
      <c r="O17" s="190"/>
      <c r="V17" s="209"/>
      <c r="W17" s="208"/>
      <c r="X17" s="209"/>
      <c r="Y17" s="209"/>
      <c r="Z17" s="209"/>
      <c r="AA17" s="209"/>
      <c r="AB17" s="209"/>
    </row>
    <row r="18" spans="1:28" ht="21" thickBot="1" x14ac:dyDescent="0.35">
      <c r="C18" s="191"/>
      <c r="D18" s="192"/>
      <c r="E18" s="193" t="s">
        <v>99</v>
      </c>
      <c r="F18" s="194"/>
      <c r="G18" s="190"/>
      <c r="H18" s="203"/>
      <c r="I18" s="199">
        <f>IFERROR(RANK(O18,$O$18:$O$37,1),0)+4</f>
        <v>4</v>
      </c>
      <c r="J18" s="205">
        <v>2</v>
      </c>
      <c r="K18" s="212">
        <f>HLOOKUP([2]Сетка!$S$2,[2]Сетка!$A$25:$Q$33,J18,FALSE)</f>
        <v>7</v>
      </c>
      <c r="L18" s="271">
        <f>IF(K18=0,MIN(D16:D17),K18)</f>
        <v>7</v>
      </c>
      <c r="M18" s="272" t="str">
        <f>IF(K18=0,IF(F16&gt;F17,E17,E16),VLOOKUP(K18,'[2]Квалификация на печать'!$B$15:$C$30,2,0))</f>
        <v>6, Зырянов Аким</v>
      </c>
      <c r="N18" s="273" t="s">
        <v>131</v>
      </c>
      <c r="O18" s="202" t="str">
        <f>IF(N18&gt;N19,N18,"")</f>
        <v>29.94 (догн)</v>
      </c>
      <c r="P18" s="213"/>
      <c r="Q18" s="213"/>
      <c r="R18" s="213"/>
      <c r="S18" s="213"/>
      <c r="T18" s="214" t="s">
        <v>100</v>
      </c>
      <c r="U18" s="183"/>
      <c r="V18" s="209"/>
      <c r="W18" s="197"/>
      <c r="X18" s="197"/>
      <c r="Y18" s="197"/>
      <c r="Z18" s="197"/>
    </row>
    <row r="19" spans="1:28" ht="21" thickBot="1" x14ac:dyDescent="0.35">
      <c r="A19" s="199">
        <f t="shared" ref="A19:A20" si="0">IFERROR(RANK(G19,$G$16:$G$38,1),0)+8</f>
        <v>8</v>
      </c>
      <c r="B19" s="181">
        <v>4</v>
      </c>
      <c r="C19" s="200">
        <f>HLOOKUP([2]Сетка!$S$2,[2]Сетка!$A$3:$Q$19,B19,FALSE)</f>
        <v>0</v>
      </c>
      <c r="D19" s="200" t="str">
        <f t="shared" ref="D19:D20" si="1">IF(C19=0,"",C19)</f>
        <v/>
      </c>
      <c r="E19" s="200" t="str">
        <f>IF(C19=0,"",(VLOOKUP(C19,'[2]Квалификация на печать'!$B$15:$C$30,2,0)))</f>
        <v/>
      </c>
      <c r="F19" s="201"/>
      <c r="G19" s="202" t="str">
        <f>IF(F19&gt;F20,F19,"")</f>
        <v/>
      </c>
      <c r="H19" s="203"/>
      <c r="I19" s="199">
        <f>IFERROR(RANK(O19,$O$18:$O$37,1),0)+4</f>
        <v>4</v>
      </c>
      <c r="J19" s="205">
        <v>3</v>
      </c>
      <c r="K19" s="212">
        <f>HLOOKUP([2]Сетка!$S$2,[2]Сетка!$A$25:$Q$33,J19,FALSE)</f>
        <v>4</v>
      </c>
      <c r="L19" s="271">
        <f>IF(K19=0,MIN(D19:D20),K19)</f>
        <v>4</v>
      </c>
      <c r="M19" s="272" t="str">
        <f>IF(K19=0,IF(F19&gt;F20,E20,E19),VLOOKUP(K19,'[2]Квалификация на печать'!$B$15:$C$30,2,0))</f>
        <v>2, Боровков Дмитрий</v>
      </c>
      <c r="N19" s="273">
        <v>29.94</v>
      </c>
      <c r="O19" s="202" t="str">
        <f>IF(N18&lt;N19,N19,"")</f>
        <v/>
      </c>
      <c r="P19" s="209"/>
      <c r="Q19" s="209"/>
      <c r="R19" s="209"/>
      <c r="S19" s="209"/>
      <c r="T19" s="215"/>
      <c r="U19" s="216"/>
      <c r="V19" s="217"/>
      <c r="W19" s="217"/>
      <c r="X19" s="217"/>
      <c r="Y19" s="217"/>
      <c r="Z19" s="214" t="s">
        <v>100</v>
      </c>
    </row>
    <row r="20" spans="1:28" ht="21" thickBot="1" x14ac:dyDescent="0.35">
      <c r="A20" s="199">
        <f t="shared" si="0"/>
        <v>8</v>
      </c>
      <c r="B20" s="181">
        <v>5</v>
      </c>
      <c r="C20" s="200">
        <f>HLOOKUP([2]Сетка!$S$2,[2]Сетка!$A$3:$Q$19,B20,FALSE)</f>
        <v>0</v>
      </c>
      <c r="D20" s="200" t="str">
        <f t="shared" si="1"/>
        <v/>
      </c>
      <c r="E20" s="200" t="str">
        <f>IF(C20=0,"",(VLOOKUP(C20,'[2]Квалификация на печать'!$B$15:$C$30,2,0)))</f>
        <v/>
      </c>
      <c r="F20" s="201"/>
      <c r="G20" s="202" t="str">
        <f>IF(F19&lt;F20,F20,"")</f>
        <v/>
      </c>
      <c r="H20" s="218"/>
      <c r="J20" s="219"/>
      <c r="K20" s="219"/>
      <c r="L20" s="220"/>
      <c r="P20" s="184"/>
      <c r="Q20" s="183"/>
      <c r="R20" s="191"/>
      <c r="S20" s="192"/>
      <c r="T20" s="270" t="s">
        <v>98</v>
      </c>
      <c r="U20" s="194"/>
      <c r="V20" s="221"/>
      <c r="W20" s="222" t="s">
        <v>102</v>
      </c>
      <c r="Z20" s="223"/>
    </row>
    <row r="21" spans="1:28" ht="21" thickBot="1" x14ac:dyDescent="0.35">
      <c r="C21" s="191"/>
      <c r="D21" s="192"/>
      <c r="E21" s="193" t="s">
        <v>103</v>
      </c>
      <c r="F21" s="194"/>
      <c r="G21" s="190"/>
      <c r="H21" s="224"/>
      <c r="I21" s="225"/>
      <c r="J21" s="226"/>
      <c r="K21" s="226"/>
      <c r="L21" s="227"/>
      <c r="M21" s="228"/>
      <c r="N21" s="209"/>
      <c r="O21" s="209"/>
      <c r="P21" s="209"/>
      <c r="Q21" s="209">
        <v>2</v>
      </c>
      <c r="R21" s="212">
        <f>HLOOKUP([2]Сетка!$S$2,[2]Сетка!$A$38:$Q$42,Q21,FALSE)</f>
        <v>0</v>
      </c>
      <c r="S21" s="271">
        <f>IF(R21=0,MIN(L18:L19),R21)</f>
        <v>4</v>
      </c>
      <c r="T21" s="272" t="str">
        <f>IF(R21=0,IF(N18&gt;N19,M19,M18),VLOOKUP(R21,'[2]Квалификация на печать'!$B$15:$C$30,2,0))</f>
        <v>2, Боровков Дмитрий</v>
      </c>
      <c r="U21" s="273">
        <v>106.89</v>
      </c>
      <c r="W21" s="215"/>
      <c r="Z21" s="229"/>
    </row>
    <row r="22" spans="1:28" ht="20.25" x14ac:dyDescent="0.3">
      <c r="A22" s="199">
        <f t="shared" ref="A22:A23" si="2">IFERROR(RANK(G22,$G$16:$G$38,1),0)+8</f>
        <v>8</v>
      </c>
      <c r="B22" s="181">
        <v>6</v>
      </c>
      <c r="C22" s="200">
        <f>HLOOKUP([2]Сетка!$S$2,[2]Сетка!$A$3:$Q$19,B22,FALSE)</f>
        <v>0</v>
      </c>
      <c r="D22" s="200" t="str">
        <f t="shared" ref="D22:D23" si="3">IF(C22=0,"",C22)</f>
        <v/>
      </c>
      <c r="E22" s="200" t="str">
        <f>IF(C22=0,"",(VLOOKUP(C22,'[2]Квалификация на печать'!$B$15:$C$30,2,0)))</f>
        <v/>
      </c>
      <c r="F22" s="201"/>
      <c r="G22" s="202" t="str">
        <f>IF(F22&gt;F23,F22,"")</f>
        <v/>
      </c>
      <c r="H22" s="203"/>
      <c r="J22" s="205"/>
      <c r="K22" s="205"/>
      <c r="L22" s="206"/>
      <c r="P22" s="209"/>
      <c r="Q22" s="209">
        <v>3</v>
      </c>
      <c r="R22" s="212">
        <f>HLOOKUP([2]Сетка!$S$2,[2]Сетка!$A$38:$Q$42,Q22,FALSE)</f>
        <v>0</v>
      </c>
      <c r="S22" s="271">
        <f>IF(R22=0,MIN(L24:L25),R22)</f>
        <v>2</v>
      </c>
      <c r="T22" s="272" t="str">
        <f>IF(R22=0,IF(N24&gt;N25,M25,M24),VLOOKUP(R22,'[2]Квалификация на печать'!$B$15:$C$30,2,0))</f>
        <v>4, Прожерин Артем</v>
      </c>
      <c r="U22" s="273">
        <v>99.48</v>
      </c>
      <c r="V22" s="183"/>
      <c r="W22" s="274" t="s">
        <v>104</v>
      </c>
      <c r="X22" s="194"/>
      <c r="Y22" s="183"/>
      <c r="Z22" s="274" t="s">
        <v>105</v>
      </c>
      <c r="AA22" s="231"/>
    </row>
    <row r="23" spans="1:28" ht="21" thickBot="1" x14ac:dyDescent="0.35">
      <c r="A23" s="199">
        <f t="shared" si="2"/>
        <v>8</v>
      </c>
      <c r="B23" s="181">
        <v>7</v>
      </c>
      <c r="C23" s="200">
        <f>HLOOKUP([2]Сетка!$S$2,[2]Сетка!$A$3:$Q$19,B23,FALSE)</f>
        <v>0</v>
      </c>
      <c r="D23" s="200" t="str">
        <f t="shared" si="3"/>
        <v/>
      </c>
      <c r="E23" s="200" t="str">
        <f>IF(C23=0,"",(VLOOKUP(C23,'[2]Квалификация на печать'!$B$15:$C$30,2,0)))</f>
        <v/>
      </c>
      <c r="F23" s="201"/>
      <c r="G23" s="202" t="str">
        <f>IF(F22&lt;F23,F23,"")</f>
        <v/>
      </c>
      <c r="H23" s="210"/>
      <c r="I23" s="211"/>
      <c r="J23" s="205"/>
      <c r="K23" s="191"/>
      <c r="L23" s="192"/>
      <c r="M23" s="270" t="s">
        <v>99</v>
      </c>
      <c r="N23" s="194"/>
      <c r="O23" s="190"/>
      <c r="P23" s="232"/>
      <c r="Q23" s="233"/>
      <c r="R23" s="233"/>
      <c r="S23" s="233"/>
      <c r="T23" s="234" t="s">
        <v>100</v>
      </c>
      <c r="V23" s="209"/>
      <c r="W23" s="275" t="str">
        <f>IF(U21&lt;U22,T22,T21)</f>
        <v>2, Боровков Дмитрий</v>
      </c>
      <c r="X23" s="273">
        <v>111.98</v>
      </c>
      <c r="Y23" s="209"/>
      <c r="Z23" s="275" t="str">
        <f>IF(U21&gt;U22,T22,T21)</f>
        <v>4, Прожерин Артем</v>
      </c>
      <c r="AA23" s="273">
        <v>94.89</v>
      </c>
    </row>
    <row r="24" spans="1:28" ht="20.25" x14ac:dyDescent="0.3">
      <c r="C24" s="191"/>
      <c r="D24" s="192"/>
      <c r="E24" s="193" t="s">
        <v>108</v>
      </c>
      <c r="F24" s="194"/>
      <c r="G24" s="190"/>
      <c r="H24" s="203"/>
      <c r="I24" s="199">
        <f>IFERROR(RANK(O24,$O$18:$O$37,1),0)+4</f>
        <v>5</v>
      </c>
      <c r="J24" s="205">
        <v>4</v>
      </c>
      <c r="K24" s="212">
        <f>HLOOKUP([2]Сетка!$S$2,[2]Сетка!$A$25:$Q$33,J24,FALSE)</f>
        <v>5</v>
      </c>
      <c r="L24" s="271">
        <f>IF(K24=0,MIN(D22:D23),K24)</f>
        <v>5</v>
      </c>
      <c r="M24" s="272" t="str">
        <f>IF(K24=0,IF(F22&gt;F23,E23,E22),VLOOKUP(K24,'[2]Квалификация на печать'!$B$15:$C$30,2,0))</f>
        <v>5, Дяденко Александр</v>
      </c>
      <c r="N24" s="273">
        <v>81.16</v>
      </c>
      <c r="O24" s="202">
        <f>IF(N24&gt;N25,N24,"")</f>
        <v>81.16</v>
      </c>
      <c r="P24" s="209"/>
      <c r="Q24" s="209"/>
      <c r="R24" s="209"/>
      <c r="S24" s="209"/>
      <c r="V24" s="209"/>
      <c r="W24" s="276" t="str">
        <f>IF(U33&lt;U34,T34,T33)</f>
        <v>1, Лебедев Денис</v>
      </c>
      <c r="X24" s="273">
        <v>167.79</v>
      </c>
      <c r="Y24" s="209"/>
      <c r="Z24" s="275" t="str">
        <f>IF(U33&gt;U34,T34,T33)</f>
        <v>7, Тищенко Дмитрий</v>
      </c>
      <c r="AA24" s="273">
        <v>97.77</v>
      </c>
    </row>
    <row r="25" spans="1:28" ht="20.25" x14ac:dyDescent="0.3">
      <c r="A25" s="199">
        <f t="shared" ref="A25:A26" si="4">IFERROR(RANK(G25,$G$16:$G$38,1),0)+8</f>
        <v>8</v>
      </c>
      <c r="B25" s="181">
        <v>8</v>
      </c>
      <c r="C25" s="200">
        <f>HLOOKUP([2]Сетка!$S$2,[2]Сетка!$A$3:$Q$19,B25,FALSE)</f>
        <v>0</v>
      </c>
      <c r="D25" s="200" t="str">
        <f t="shared" ref="D25:D26" si="5">IF(C25=0,"",C25)</f>
        <v/>
      </c>
      <c r="E25" s="200" t="str">
        <f>IF(C25=0,"",(VLOOKUP(C25,'[2]Квалификация на печать'!$B$15:$C$30,2,0)))</f>
        <v/>
      </c>
      <c r="F25" s="201"/>
      <c r="G25" s="202" t="str">
        <f>IF(F25&gt;F26,F25,"")</f>
        <v/>
      </c>
      <c r="H25" s="203"/>
      <c r="I25" s="199">
        <f>IFERROR(RANK(O25,$O$18:$O$37,1),0)+4</f>
        <v>4</v>
      </c>
      <c r="J25" s="205">
        <v>5</v>
      </c>
      <c r="K25" s="212">
        <f>HLOOKUP([2]Сетка!$S$2,[2]Сетка!$A$25:$Q$33,J25,FALSE)</f>
        <v>2</v>
      </c>
      <c r="L25" s="271">
        <f>IF(K25=0,MIN(D25:D26),K25)</f>
        <v>2</v>
      </c>
      <c r="M25" s="272" t="str">
        <f>IF(K25=0,IF(F25&gt;F26,E26,E25),VLOOKUP(K25,'[2]Квалификация на печать'!$B$15:$C$30,2,0))</f>
        <v>4, Прожерин Артем</v>
      </c>
      <c r="N25" s="273">
        <v>81.069999999999993</v>
      </c>
      <c r="O25" s="202" t="str">
        <f>IF(N24&lt;N25,N25,"")</f>
        <v/>
      </c>
      <c r="V25" s="209"/>
      <c r="W25" s="237"/>
      <c r="X25" s="208"/>
      <c r="Y25" s="208"/>
      <c r="Z25" s="237"/>
      <c r="AA25" s="208"/>
    </row>
    <row r="26" spans="1:28" ht="19.5" thickBot="1" x14ac:dyDescent="0.35">
      <c r="A26" s="199">
        <f t="shared" si="4"/>
        <v>8</v>
      </c>
      <c r="B26" s="181">
        <v>9</v>
      </c>
      <c r="C26" s="200">
        <f>HLOOKUP([2]Сетка!$S$2,[2]Сетка!$A$3:$Q$19,B26,FALSE)</f>
        <v>0</v>
      </c>
      <c r="D26" s="200" t="str">
        <f t="shared" si="5"/>
        <v/>
      </c>
      <c r="E26" s="200" t="str">
        <f>IF(C26=0,"",(VLOOKUP(C26,'[2]Квалификация на печать'!$B$15:$C$30,2,0)))</f>
        <v/>
      </c>
      <c r="F26" s="201"/>
      <c r="G26" s="202" t="str">
        <f>IF(F25&lt;F26,F26,"")</f>
        <v/>
      </c>
      <c r="H26" s="218"/>
      <c r="J26" s="219"/>
      <c r="K26" s="219"/>
      <c r="L26" s="220"/>
      <c r="V26" s="209"/>
      <c r="W26" s="238" t="s">
        <v>102</v>
      </c>
      <c r="X26" s="208"/>
      <c r="Y26" s="208"/>
      <c r="Z26" s="239"/>
      <c r="AA26" s="208"/>
    </row>
    <row r="27" spans="1:28" ht="19.5" thickBot="1" x14ac:dyDescent="0.35">
      <c r="C27" s="191"/>
      <c r="D27" s="192"/>
      <c r="E27" s="193" t="s">
        <v>109</v>
      </c>
      <c r="F27" s="194"/>
      <c r="G27" s="190"/>
      <c r="H27" s="224"/>
      <c r="J27" s="226"/>
      <c r="K27" s="226"/>
      <c r="L27" s="240"/>
      <c r="V27" s="239"/>
      <c r="W27" s="208"/>
      <c r="X27" s="241"/>
      <c r="Y27" s="241"/>
      <c r="Z27" s="242" t="s">
        <v>100</v>
      </c>
      <c r="AA27" s="208"/>
    </row>
    <row r="28" spans="1:28" x14ac:dyDescent="0.3">
      <c r="A28" s="199">
        <f t="shared" ref="A28:A29" si="6">IFERROR(RANK(G28,$G$16:$G$38,1),0)+8</f>
        <v>8</v>
      </c>
      <c r="B28" s="181">
        <v>10</v>
      </c>
      <c r="C28" s="200">
        <f>HLOOKUP([2]Сетка!$S$2,[2]Сетка!$A$3:$Q$19,B28,FALSE)</f>
        <v>0</v>
      </c>
      <c r="D28" s="200" t="str">
        <f>IF(C28=0,"",C28)</f>
        <v/>
      </c>
      <c r="E28" s="200" t="str">
        <f>IF(C28=0,"",(VLOOKUP(C28,'[2]Квалификация на печать'!$B$15:$C$30,2,0)))</f>
        <v/>
      </c>
      <c r="F28" s="201"/>
      <c r="G28" s="202" t="str">
        <f>IF(F28&gt;F29,F28,"")</f>
        <v/>
      </c>
      <c r="H28" s="203"/>
      <c r="J28" s="205"/>
      <c r="K28" s="205"/>
      <c r="L28" s="206"/>
      <c r="V28" s="239"/>
      <c r="W28" s="239"/>
      <c r="X28" s="208"/>
      <c r="Y28" s="208"/>
      <c r="Z28" s="208"/>
      <c r="AA28" s="208"/>
    </row>
    <row r="29" spans="1:28" ht="20.25" x14ac:dyDescent="0.3">
      <c r="A29" s="199">
        <f t="shared" si="6"/>
        <v>8</v>
      </c>
      <c r="B29" s="181">
        <v>11</v>
      </c>
      <c r="C29" s="200">
        <f>HLOOKUP([2]Сетка!$S$2,[2]Сетка!$A$3:$Q$19,B29,FALSE)</f>
        <v>0</v>
      </c>
      <c r="D29" s="200" t="str">
        <f>IF(C29=0,"",C29)</f>
        <v/>
      </c>
      <c r="E29" s="200" t="str">
        <f>IF(C29=0,"",(VLOOKUP(C29,'[2]Квалификация на печать'!$B$15:$C$30,2,0)))</f>
        <v/>
      </c>
      <c r="F29" s="201"/>
      <c r="G29" s="202" t="str">
        <f>IF(F28&lt;F29,F29,"")</f>
        <v/>
      </c>
      <c r="H29" s="243"/>
      <c r="I29" s="211"/>
      <c r="J29" s="205"/>
      <c r="K29" s="191"/>
      <c r="L29" s="192"/>
      <c r="M29" s="270" t="s">
        <v>103</v>
      </c>
      <c r="N29" s="194"/>
      <c r="O29" s="190"/>
      <c r="V29" s="239"/>
      <c r="W29" s="239"/>
      <c r="X29" s="208"/>
      <c r="Y29" s="244" t="s">
        <v>111</v>
      </c>
      <c r="Z29" s="245"/>
      <c r="AA29" s="245"/>
    </row>
    <row r="30" spans="1:28" ht="21" thickBot="1" x14ac:dyDescent="0.35">
      <c r="C30" s="191"/>
      <c r="D30" s="192"/>
      <c r="E30" s="193" t="s">
        <v>112</v>
      </c>
      <c r="F30" s="194"/>
      <c r="G30" s="190"/>
      <c r="H30" s="203"/>
      <c r="I30" s="199">
        <f>IFERROR(RANK(O30,$O$18:$O$37,1),0)+4</f>
        <v>4</v>
      </c>
      <c r="J30" s="205">
        <v>6</v>
      </c>
      <c r="K30" s="212">
        <f>HLOOKUP([2]Сетка!$S$2,[2]Сетка!$A$25:$Q$33,J30,FALSE)</f>
        <v>6</v>
      </c>
      <c r="L30" s="271">
        <f>IF(K30=0,MIN(D28:D29),K30)</f>
        <v>6</v>
      </c>
      <c r="M30" s="272" t="str">
        <f>IF(K30=0,IF(F28&gt;F29,E29,E28),VLOOKUP(K30,'[2]Квалификация на печать'!$B$15:$C$30,2,0))</f>
        <v>3, Береговой Константин</v>
      </c>
      <c r="N30" s="273" t="s">
        <v>132</v>
      </c>
      <c r="O30" s="202" t="str">
        <f>IF(N30&gt;N31,N30,"")</f>
        <v>53.01 (догн)</v>
      </c>
      <c r="P30" s="232"/>
      <c r="Q30" s="233"/>
      <c r="R30" s="233"/>
      <c r="S30" s="233"/>
      <c r="T30" s="214" t="s">
        <v>100</v>
      </c>
      <c r="V30" s="239"/>
      <c r="W30" s="239"/>
      <c r="X30" s="208"/>
      <c r="Y30" s="246" t="s">
        <v>4</v>
      </c>
      <c r="Z30" s="246" t="s">
        <v>113</v>
      </c>
      <c r="AA30" s="246" t="s">
        <v>114</v>
      </c>
    </row>
    <row r="31" spans="1:28" ht="20.25" x14ac:dyDescent="0.3">
      <c r="A31" s="199">
        <f t="shared" ref="A31:A32" si="7">IFERROR(RANK(G31,$G$16:$G$38,1),0)+8</f>
        <v>8</v>
      </c>
      <c r="B31" s="181">
        <v>12</v>
      </c>
      <c r="C31" s="200">
        <f>HLOOKUP([2]Сетка!$S$2,[2]Сетка!$A$3:$Q$19,B31,FALSE)</f>
        <v>0</v>
      </c>
      <c r="D31" s="200" t="str">
        <f t="shared" ref="D31:D32" si="8">IF(C31=0,"",C31)</f>
        <v/>
      </c>
      <c r="E31" s="200" t="str">
        <f>IF(C31=0,"",(VLOOKUP(C31,'[2]Квалификация на печать'!$B$15:$C$30,2,0)))</f>
        <v/>
      </c>
      <c r="F31" s="201"/>
      <c r="G31" s="202" t="str">
        <f>IF(F31&gt;F32,F31,"")</f>
        <v/>
      </c>
      <c r="H31" s="203"/>
      <c r="I31" s="199">
        <f>IFERROR(RANK(O31,$O$18:$O$37,1),0)+4</f>
        <v>4</v>
      </c>
      <c r="J31" s="205">
        <v>7</v>
      </c>
      <c r="K31" s="212">
        <f>HLOOKUP([2]Сетка!$S$2,[2]Сетка!$A$25:$Q$33,J31,FALSE)</f>
        <v>3</v>
      </c>
      <c r="L31" s="271">
        <f>IF(K31=0,MIN(D31:D32),K31)</f>
        <v>3</v>
      </c>
      <c r="M31" s="272" t="str">
        <f>IF(K31=0,IF(F31&gt;F32,E32,E31),VLOOKUP(K31,'[2]Квалификация на печать'!$B$15:$C$30,2,0))</f>
        <v>1, Лебедев Денис</v>
      </c>
      <c r="N31" s="273">
        <v>53.01</v>
      </c>
      <c r="O31" s="202" t="str">
        <f>IF(N30&lt;N31,N31,"")</f>
        <v/>
      </c>
      <c r="P31" s="209"/>
      <c r="Q31" s="209"/>
      <c r="R31" s="209"/>
      <c r="S31" s="209"/>
      <c r="T31" s="215"/>
      <c r="U31" s="247"/>
      <c r="V31" s="239"/>
      <c r="W31" s="239"/>
      <c r="X31" s="208"/>
      <c r="Y31" s="277">
        <v>1</v>
      </c>
      <c r="Z31" s="278" t="str">
        <f>IFERROR(IF('[2]К-1м'!AA23&gt;'[2]К-1м'!AA24,'[2]К-1м'!Z24,'[2]К-1м'!Z23),"")</f>
        <v>4, Прожерин Артем</v>
      </c>
      <c r="AA31" s="279">
        <v>94.77</v>
      </c>
    </row>
    <row r="32" spans="1:28" ht="21" thickBot="1" x14ac:dyDescent="0.35">
      <c r="A32" s="199">
        <f t="shared" si="7"/>
        <v>8</v>
      </c>
      <c r="B32" s="181">
        <v>13</v>
      </c>
      <c r="C32" s="200">
        <f>HLOOKUP([2]Сетка!$S$2,[2]Сетка!$A$3:$Q$19,B32,FALSE)</f>
        <v>0</v>
      </c>
      <c r="D32" s="200" t="str">
        <f t="shared" si="8"/>
        <v/>
      </c>
      <c r="E32" s="200" t="str">
        <f>IF(C32=0,"",(VLOOKUP(C32,'[2]Квалификация на печать'!$B$15:$C$30,2,0)))</f>
        <v/>
      </c>
      <c r="F32" s="201"/>
      <c r="G32" s="202" t="str">
        <f>IF(F31&lt;F32,F32,"")</f>
        <v/>
      </c>
      <c r="H32" s="218"/>
      <c r="J32" s="219"/>
      <c r="K32" s="219"/>
      <c r="L32" s="220"/>
      <c r="P32" s="251"/>
      <c r="Q32" s="209"/>
      <c r="R32" s="191"/>
      <c r="S32" s="192"/>
      <c r="T32" s="270" t="s">
        <v>99</v>
      </c>
      <c r="U32" s="194"/>
      <c r="V32" s="252"/>
      <c r="W32" s="239"/>
      <c r="X32" s="208"/>
      <c r="Y32" s="277">
        <v>2</v>
      </c>
      <c r="Z32" s="278" t="str">
        <f>IFERROR(IF('[2]К-1м'!AA23&lt;'[2]К-1м'!AA24,'[2]К-1м'!Z24,'[2]К-1м'!Z23),"")</f>
        <v>7, Тищенко Дмитрий</v>
      </c>
      <c r="AA32" s="279">
        <v>97.77</v>
      </c>
    </row>
    <row r="33" spans="1:27" ht="21" thickBot="1" x14ac:dyDescent="0.35">
      <c r="C33" s="191"/>
      <c r="D33" s="192"/>
      <c r="E33" s="193" t="s">
        <v>115</v>
      </c>
      <c r="F33" s="194"/>
      <c r="G33" s="190"/>
      <c r="H33" s="253"/>
      <c r="J33" s="254"/>
      <c r="K33" s="254"/>
      <c r="L33" s="240"/>
      <c r="P33" s="183"/>
      <c r="Q33" s="183">
        <v>4</v>
      </c>
      <c r="R33" s="212">
        <f>HLOOKUP([2]Сетка!$S$2,[2]Сетка!$A$38:$Q$42,Q33,FALSE)</f>
        <v>0</v>
      </c>
      <c r="S33" s="271">
        <f>IF(R33=0,MIN(L30:L31),R33)</f>
        <v>3</v>
      </c>
      <c r="T33" s="272" t="str">
        <f>IF(R33=0,IF(N30&gt;N31,M31,M30),VLOOKUP(R33,'[2]Квалификация на печать'!$B$15:$C$30,2,0))</f>
        <v>1, Лебедев Денис</v>
      </c>
      <c r="U33" s="273">
        <v>103.61</v>
      </c>
      <c r="V33" s="221"/>
      <c r="W33" s="255"/>
      <c r="X33" s="208"/>
      <c r="Y33" s="277">
        <v>3</v>
      </c>
      <c r="Z33" s="280" t="str">
        <f>IFERROR(IF('[2]К-1м'!X23&gt;'[2]К-1м'!X24,'[2]К-1м'!W24,'[2]К-1м'!W23),"")</f>
        <v>2, Боровков Дмитрий</v>
      </c>
      <c r="AA33" s="279">
        <v>111.98</v>
      </c>
    </row>
    <row r="34" spans="1:27" ht="20.25" x14ac:dyDescent="0.3">
      <c r="A34" s="199">
        <f>IFERROR(RANK(G34,$G$16:$G$38,1),0)+8</f>
        <v>8</v>
      </c>
      <c r="B34" s="181">
        <v>14</v>
      </c>
      <c r="C34" s="200">
        <f>HLOOKUP([2]Сетка!$S$2,[2]Сетка!$A$3:$Q$19,B34,FALSE)</f>
        <v>0</v>
      </c>
      <c r="D34" s="200" t="str">
        <f t="shared" ref="D34:D35" si="9">IF(C34=0,"",C34)</f>
        <v/>
      </c>
      <c r="E34" s="200" t="str">
        <f>IF(C34=0,"",(VLOOKUP(C34,'[2]Квалификация на печать'!$B$15:$C$30,2,0)))</f>
        <v/>
      </c>
      <c r="F34" s="201"/>
      <c r="G34" s="202" t="str">
        <f>IF(F34&gt;F35,F34,"")</f>
        <v/>
      </c>
      <c r="K34" s="257"/>
      <c r="L34" s="206"/>
      <c r="P34" s="183"/>
      <c r="Q34" s="183">
        <v>5</v>
      </c>
      <c r="R34" s="212">
        <f>HLOOKUP([2]Сетка!$S$2,[2]Сетка!$A$38:$Q$42,Q34,FALSE)</f>
        <v>1</v>
      </c>
      <c r="S34" s="271">
        <f>IF(R34=0,MIN(L36:L37),R34)</f>
        <v>1</v>
      </c>
      <c r="T34" s="272" t="str">
        <f>IF(R34=0,IF(N36&gt;N37,M37,M36),VLOOKUP(R34,'[2]Квалификация на печать'!$B$15:$C$30,2,0))</f>
        <v>7, Тищенко Дмитрий</v>
      </c>
      <c r="U34" s="273">
        <v>94.75</v>
      </c>
      <c r="X34" s="208"/>
      <c r="Y34" s="281">
        <v>4</v>
      </c>
      <c r="Z34" s="282" t="str">
        <f>IFERROR(IF('[2]К-1м'!X23&lt;'[2]К-1м'!X24,'[2]К-1м'!W24,'[2]К-1м'!W23),"")</f>
        <v>1, Лебедев Денис</v>
      </c>
      <c r="AA34" s="279">
        <v>167.79</v>
      </c>
    </row>
    <row r="35" spans="1:27" ht="21" thickBot="1" x14ac:dyDescent="0.35">
      <c r="A35" s="199">
        <f>IFERROR(RANK(G35,$G$16:$G$38,1),0)+8</f>
        <v>8</v>
      </c>
      <c r="B35" s="181">
        <v>15</v>
      </c>
      <c r="C35" s="200">
        <f>HLOOKUP([2]Сетка!$S$2,[2]Сетка!$A$3:$Q$19,B35,FALSE)</f>
        <v>0</v>
      </c>
      <c r="D35" s="200" t="str">
        <f t="shared" si="9"/>
        <v/>
      </c>
      <c r="E35" s="200" t="str">
        <f>IF(C35=0,"",(VLOOKUP(C35,'[2]Квалификация на печать'!$B$15:$C$30,2,0)))</f>
        <v/>
      </c>
      <c r="F35" s="201"/>
      <c r="G35" s="202" t="str">
        <f>IF(F34&lt;F35,F35,"")</f>
        <v/>
      </c>
      <c r="H35" s="260"/>
      <c r="I35" s="211"/>
      <c r="K35" s="191"/>
      <c r="L35" s="192"/>
      <c r="M35" s="193" t="s">
        <v>108</v>
      </c>
      <c r="N35" s="194"/>
      <c r="O35" s="190"/>
      <c r="P35" s="232"/>
      <c r="Q35" s="233"/>
      <c r="R35" s="233"/>
      <c r="S35" s="233"/>
      <c r="T35" s="234" t="s">
        <v>100</v>
      </c>
      <c r="U35" s="209"/>
      <c r="V35" s="208"/>
      <c r="Y35" s="281">
        <v>5</v>
      </c>
      <c r="Z35" s="282" t="s">
        <v>133</v>
      </c>
      <c r="AA35" s="279">
        <v>81.16</v>
      </c>
    </row>
    <row r="36" spans="1:27" ht="20.25" x14ac:dyDescent="0.3">
      <c r="C36" s="191"/>
      <c r="D36" s="192"/>
      <c r="E36" s="193" t="s">
        <v>118</v>
      </c>
      <c r="F36" s="194"/>
      <c r="G36" s="190"/>
      <c r="I36" s="199">
        <f>IFERROR(RANK(O36,$O$18:$O$37,1),0)+4</f>
        <v>4</v>
      </c>
      <c r="J36" s="257">
        <v>8</v>
      </c>
      <c r="K36" s="212">
        <f>HLOOKUP([2]Сетка!$S$2,[2]Сетка!$A$25:$Q$33,J36,FALSE)</f>
        <v>0</v>
      </c>
      <c r="L36" s="212">
        <f>IF(K36=0,MIN(D34:D35),K36)</f>
        <v>0</v>
      </c>
      <c r="M36" s="200" t="str">
        <f>IF(K36=0,IF(F34&gt;F35,E35,E34),VLOOKUP(K36,'[2]Квалификация на печать'!$B$15:$C$30,2,0))</f>
        <v/>
      </c>
      <c r="N36" s="201"/>
      <c r="O36" s="202" t="str">
        <f>IF(N36&gt;N37,N36,"")</f>
        <v/>
      </c>
      <c r="P36" s="183"/>
      <c r="Q36" s="183"/>
      <c r="R36" s="183"/>
      <c r="S36" s="183"/>
      <c r="T36" s="208"/>
      <c r="U36" s="209"/>
      <c r="Y36" s="281">
        <v>6</v>
      </c>
      <c r="Z36" s="282" t="s">
        <v>134</v>
      </c>
      <c r="AA36" s="279" t="s">
        <v>132</v>
      </c>
    </row>
    <row r="37" spans="1:27" ht="20.25" x14ac:dyDescent="0.3">
      <c r="A37" s="199">
        <f t="shared" ref="A37:A38" si="10">IFERROR(RANK(G37,$G$16:$G$38,1),0)+8</f>
        <v>8</v>
      </c>
      <c r="B37" s="181">
        <v>16</v>
      </c>
      <c r="C37" s="200">
        <f>HLOOKUP([2]Сетка!$S$2,[2]Сетка!$A$3:$Q$19,B37,FALSE)</f>
        <v>0</v>
      </c>
      <c r="D37" s="200" t="str">
        <f t="shared" ref="D37:D38" si="11">IF(C37=0,"",C37)</f>
        <v/>
      </c>
      <c r="E37" s="200" t="str">
        <f>IF(C37=0,"",(VLOOKUP(C37,'[2]Квалификация на печать'!$B$15:$C$30,2,0)))</f>
        <v/>
      </c>
      <c r="F37" s="201"/>
      <c r="G37" s="202" t="str">
        <f>IF(F37&gt;F38,F37,"")</f>
        <v/>
      </c>
      <c r="I37" s="199">
        <f>IFERROR(RANK(O37,$O$18:$O$37,1),0)+4</f>
        <v>4</v>
      </c>
      <c r="J37" s="257">
        <v>9</v>
      </c>
      <c r="K37" s="212">
        <f>HLOOKUP([2]Сетка!$S$2,[2]Сетка!$A$25:$Q$33,J37,FALSE)</f>
        <v>0</v>
      </c>
      <c r="L37" s="212">
        <f>IF(K37=0,MIN(D37:D38),K37)</f>
        <v>0</v>
      </c>
      <c r="M37" s="200" t="str">
        <f>IF(K37=0,IF(F37&gt;F38,E38,E37),VLOOKUP(K37,'[2]Квалификация на печать'!$B$15:$C$30,2,0))</f>
        <v/>
      </c>
      <c r="N37" s="201"/>
      <c r="O37" s="202" t="str">
        <f>IF(N36&lt;N37,N37,"")</f>
        <v/>
      </c>
      <c r="Y37" s="281">
        <v>7</v>
      </c>
      <c r="Z37" s="282" t="s">
        <v>135</v>
      </c>
      <c r="AA37" s="279" t="s">
        <v>131</v>
      </c>
    </row>
    <row r="38" spans="1:27" ht="21" thickBot="1" x14ac:dyDescent="0.35">
      <c r="A38" s="199">
        <f t="shared" si="10"/>
        <v>8</v>
      </c>
      <c r="B38" s="181">
        <v>17</v>
      </c>
      <c r="C38" s="200">
        <f>HLOOKUP([2]Сетка!$S$2,[2]Сетка!$A$3:$Q$19,B38,FALSE)</f>
        <v>0</v>
      </c>
      <c r="D38" s="200" t="str">
        <f t="shared" si="11"/>
        <v/>
      </c>
      <c r="E38" s="200" t="str">
        <f>IF(C38=0,"",(VLOOKUP(C38,'[2]Квалификация на печать'!$B$15:$C$30,2,0)))</f>
        <v/>
      </c>
      <c r="F38" s="201"/>
      <c r="G38" s="202" t="str">
        <f>IF(F37&lt;F38,F38,"")</f>
        <v/>
      </c>
      <c r="H38" s="221"/>
      <c r="J38" s="261"/>
      <c r="K38" s="220"/>
      <c r="L38" s="220"/>
      <c r="Y38" s="281">
        <v>8</v>
      </c>
      <c r="Z38" s="282"/>
      <c r="AA38" s="279"/>
    </row>
    <row r="39" spans="1:27" x14ac:dyDescent="0.3">
      <c r="U39" s="263"/>
      <c r="Y39" s="258">
        <v>9</v>
      </c>
      <c r="Z39" s="259"/>
      <c r="AA39" s="283"/>
    </row>
    <row r="40" spans="1:27" x14ac:dyDescent="0.3">
      <c r="U40" s="263"/>
      <c r="Y40" s="258">
        <v>10</v>
      </c>
      <c r="Z40" s="259"/>
      <c r="AA40" s="283"/>
    </row>
    <row r="41" spans="1:27" x14ac:dyDescent="0.3">
      <c r="Y41" s="258">
        <v>11</v>
      </c>
      <c r="Z41" s="259"/>
      <c r="AA41" s="283"/>
    </row>
    <row r="42" spans="1:27" x14ac:dyDescent="0.3">
      <c r="Y42" s="258">
        <v>12</v>
      </c>
      <c r="Z42" s="259"/>
      <c r="AA42" s="283"/>
    </row>
    <row r="43" spans="1:27" ht="20.25" x14ac:dyDescent="0.3">
      <c r="M43" s="264"/>
      <c r="N43" s="265"/>
      <c r="O43" s="265"/>
      <c r="P43" s="265"/>
      <c r="Q43" s="265"/>
      <c r="R43" s="265"/>
      <c r="S43" s="265"/>
      <c r="T43" s="265"/>
      <c r="U43" s="265"/>
      <c r="V43" s="265"/>
      <c r="W43" s="265"/>
      <c r="Y43" s="258">
        <v>13</v>
      </c>
      <c r="Z43" s="259"/>
      <c r="AA43" s="283"/>
    </row>
    <row r="44" spans="1:27" ht="20.25" x14ac:dyDescent="0.3">
      <c r="M44" s="266" t="s">
        <v>61</v>
      </c>
      <c r="N44" s="265"/>
      <c r="O44" s="265"/>
      <c r="P44" s="265"/>
      <c r="Q44" s="265"/>
      <c r="R44" s="265"/>
      <c r="S44" s="265"/>
      <c r="T44" s="265"/>
      <c r="U44" s="267" t="str">
        <f>'[2]Квалификация Р-4'!H32</f>
        <v>Н.А.Дегтярев</v>
      </c>
      <c r="V44" s="265"/>
      <c r="W44" s="265"/>
      <c r="Y44" s="258">
        <v>14</v>
      </c>
      <c r="Z44" s="259"/>
      <c r="AA44" s="283"/>
    </row>
    <row r="45" spans="1:27" ht="20.25" x14ac:dyDescent="0.3">
      <c r="M45" s="268"/>
      <c r="N45" s="265"/>
      <c r="O45" s="265"/>
      <c r="P45" s="265"/>
      <c r="Q45" s="265"/>
      <c r="R45" s="265"/>
      <c r="S45" s="265"/>
      <c r="T45" s="265"/>
      <c r="U45" s="265"/>
      <c r="V45" s="265"/>
      <c r="W45" s="265"/>
      <c r="Y45" s="258">
        <v>15</v>
      </c>
      <c r="Z45" s="259"/>
      <c r="AA45" s="283"/>
    </row>
    <row r="46" spans="1:27" ht="20.25" x14ac:dyDescent="0.3">
      <c r="M46" s="268" t="s">
        <v>63</v>
      </c>
      <c r="N46" s="265"/>
      <c r="O46" s="265"/>
      <c r="P46" s="265"/>
      <c r="Q46" s="265"/>
      <c r="R46" s="265"/>
      <c r="S46" s="265"/>
      <c r="T46" s="265"/>
      <c r="U46" s="269" t="str">
        <f>'[2]Квалификация Р-4'!H34</f>
        <v>Н.В.Майманова</v>
      </c>
      <c r="V46" s="265"/>
      <c r="W46" s="265"/>
      <c r="Y46" s="258">
        <v>16</v>
      </c>
      <c r="Z46" s="259"/>
      <c r="AA46" s="283"/>
    </row>
    <row r="47" spans="1:27" ht="20.25" x14ac:dyDescent="0.3">
      <c r="M47" s="264"/>
      <c r="N47" s="265"/>
      <c r="O47" s="265"/>
      <c r="P47" s="265"/>
      <c r="Q47" s="265"/>
      <c r="R47" s="265"/>
      <c r="S47" s="265"/>
      <c r="T47" s="265"/>
      <c r="U47" s="265"/>
      <c r="V47" s="265"/>
      <c r="W47" s="265"/>
    </row>
  </sheetData>
  <mergeCells count="17">
    <mergeCell ref="W15:X15"/>
    <mergeCell ref="Y29:AA29"/>
    <mergeCell ref="D9:AA9"/>
    <mergeCell ref="D10:E10"/>
    <mergeCell ref="Z10:AA10"/>
    <mergeCell ref="D11:E11"/>
    <mergeCell ref="Z11:AA11"/>
    <mergeCell ref="C14:F14"/>
    <mergeCell ref="K14:N14"/>
    <mergeCell ref="R14:U14"/>
    <mergeCell ref="W14:AA14"/>
    <mergeCell ref="D1:AA1"/>
    <mergeCell ref="D2:AA2"/>
    <mergeCell ref="D3:AA3"/>
    <mergeCell ref="D5:AA5"/>
    <mergeCell ref="D7:AA7"/>
    <mergeCell ref="D8:AA8"/>
  </mergeCells>
  <pageMargins left="0.7" right="0.7" top="0.75" bottom="0.75" header="0.3" footer="0.3"/>
  <pageSetup paperSize="9" scale="37" fitToHeight="0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55"/>
  <sheetViews>
    <sheetView topLeftCell="N7" zoomScale="75" zoomScaleNormal="75" workbookViewId="0">
      <selection activeCell="AD26" sqref="AD26"/>
    </sheetView>
  </sheetViews>
  <sheetFormatPr defaultRowHeight="18.75" x14ac:dyDescent="0.3"/>
  <cols>
    <col min="1" max="2" width="9.140625" style="181" hidden="1" customWidth="1"/>
    <col min="3" max="3" width="6" style="181" hidden="1" customWidth="1"/>
    <col min="4" max="4" width="6" style="181" customWidth="1"/>
    <col min="5" max="5" width="35.7109375" style="181" customWidth="1"/>
    <col min="6" max="6" width="15.5703125" style="181" customWidth="1"/>
    <col min="7" max="7" width="15.5703125" style="181" hidden="1" customWidth="1"/>
    <col min="8" max="8" width="4.7109375" style="181" customWidth="1"/>
    <col min="9" max="9" width="11.85546875" style="204" hidden="1" customWidth="1"/>
    <col min="10" max="10" width="8.85546875" style="257" hidden="1" customWidth="1"/>
    <col min="11" max="11" width="13.28515625" style="262" hidden="1" customWidth="1"/>
    <col min="12" max="12" width="13.28515625" style="262" customWidth="1"/>
    <col min="13" max="13" width="35.7109375" style="181" customWidth="1"/>
    <col min="14" max="14" width="18.85546875" style="181" customWidth="1"/>
    <col min="15" max="15" width="18.85546875" style="181" hidden="1" customWidth="1"/>
    <col min="16" max="16" width="5.140625" style="181" customWidth="1"/>
    <col min="17" max="18" width="5.140625" style="181" hidden="1" customWidth="1"/>
    <col min="19" max="19" width="5.140625" style="181" customWidth="1"/>
    <col min="20" max="20" width="35.7109375" style="181" customWidth="1"/>
    <col min="21" max="21" width="16.85546875" style="181" customWidth="1"/>
    <col min="22" max="22" width="4.140625" style="181" customWidth="1"/>
    <col min="23" max="23" width="35.7109375" style="181" customWidth="1"/>
    <col min="24" max="24" width="17" style="181" customWidth="1"/>
    <col min="25" max="25" width="13.85546875" style="181" customWidth="1"/>
    <col min="26" max="26" width="35.7109375" style="181" customWidth="1"/>
    <col min="27" max="27" width="24" style="181" customWidth="1"/>
    <col min="28" max="28" width="16.28515625" style="181" customWidth="1"/>
    <col min="29" max="29" width="11.140625" style="181" customWidth="1"/>
    <col min="30" max="30" width="16.85546875" style="181" customWidth="1"/>
    <col min="31" max="31" width="17.42578125" style="181" customWidth="1"/>
    <col min="32" max="32" width="13" style="181" customWidth="1"/>
    <col min="33" max="16384" width="9.140625" style="181"/>
  </cols>
  <sheetData>
    <row r="1" spans="1:30" s="145" customFormat="1" ht="20.25" x14ac:dyDescent="0.3">
      <c r="D1" s="146" t="str">
        <f>'[2]К-1м'!D1:AA1</f>
        <v>Комитет по молодежной политике, физической культуре и спорту Республики Алтай
РОО "Федерация гребного слалома, рафтинга и спортивного туризма Республики Алтай"</v>
      </c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146"/>
      <c r="S1" s="146"/>
      <c r="T1" s="146"/>
      <c r="U1" s="146"/>
      <c r="V1" s="146"/>
      <c r="W1" s="146"/>
      <c r="X1" s="146"/>
      <c r="Y1" s="146"/>
      <c r="Z1" s="146"/>
      <c r="AA1" s="146"/>
      <c r="AB1" s="147"/>
    </row>
    <row r="2" spans="1:30" s="145" customFormat="1" ht="20.25" x14ac:dyDescent="0.25"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148"/>
      <c r="W2" s="148"/>
      <c r="X2" s="148"/>
      <c r="Y2" s="148"/>
      <c r="Z2" s="148"/>
      <c r="AA2" s="148"/>
      <c r="AB2" s="149"/>
    </row>
    <row r="3" spans="1:30" s="145" customFormat="1" ht="20.25" x14ac:dyDescent="0.3">
      <c r="D3" s="146" t="str">
        <f>'[2]К-1м'!D3:AA3</f>
        <v>Открытый Чемпионат Республики Алтай в закрытых помещениях по гребному слалому "УЛАЛУ БАССПРИНТ-2017"</v>
      </c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  <c r="R3" s="146"/>
      <c r="S3" s="146"/>
      <c r="T3" s="146"/>
      <c r="U3" s="146"/>
      <c r="V3" s="146"/>
      <c r="W3" s="146"/>
      <c r="X3" s="146"/>
      <c r="Y3" s="146"/>
      <c r="Z3" s="146"/>
      <c r="AA3" s="146"/>
      <c r="AB3" s="151"/>
    </row>
    <row r="4" spans="1:30" s="145" customFormat="1" ht="20.25" x14ac:dyDescent="0.3">
      <c r="D4" s="152"/>
      <c r="E4" s="153"/>
      <c r="F4" s="153"/>
      <c r="G4" s="153"/>
      <c r="H4" s="153"/>
      <c r="I4" s="154"/>
      <c r="J4" s="154"/>
      <c r="K4" s="153"/>
      <c r="L4" s="153"/>
      <c r="M4" s="153"/>
      <c r="N4" s="153"/>
      <c r="O4" s="153"/>
      <c r="P4" s="153"/>
      <c r="Q4" s="153"/>
      <c r="R4" s="153"/>
      <c r="S4" s="153"/>
      <c r="T4" s="153"/>
      <c r="U4" s="153"/>
      <c r="V4" s="155"/>
      <c r="W4" s="155"/>
      <c r="X4" s="155"/>
      <c r="Y4" s="155"/>
      <c r="Z4" s="155"/>
      <c r="AA4" s="155"/>
    </row>
    <row r="5" spans="1:30" s="145" customFormat="1" ht="20.25" x14ac:dyDescent="0.25">
      <c r="D5" s="156"/>
      <c r="E5" s="156"/>
      <c r="F5" s="156"/>
      <c r="G5" s="156"/>
      <c r="H5" s="156"/>
      <c r="I5" s="156"/>
      <c r="J5" s="156"/>
      <c r="K5" s="156"/>
      <c r="L5" s="156"/>
      <c r="M5" s="156"/>
      <c r="N5" s="156"/>
      <c r="O5" s="156"/>
      <c r="P5" s="156"/>
      <c r="Q5" s="156"/>
      <c r="R5" s="156"/>
      <c r="S5" s="156"/>
      <c r="T5" s="156"/>
      <c r="U5" s="156"/>
      <c r="V5" s="156"/>
      <c r="W5" s="156"/>
      <c r="X5" s="156"/>
      <c r="Y5" s="156"/>
      <c r="Z5" s="156"/>
      <c r="AA5" s="156"/>
      <c r="AB5" s="157"/>
      <c r="AC5" s="157"/>
      <c r="AD5" s="157"/>
    </row>
    <row r="6" spans="1:30" s="145" customFormat="1" ht="20.25" x14ac:dyDescent="0.3">
      <c r="D6" s="152"/>
      <c r="E6" s="153"/>
      <c r="F6" s="153"/>
      <c r="G6" s="153"/>
      <c r="H6" s="153"/>
      <c r="I6" s="154"/>
      <c r="J6" s="154"/>
      <c r="K6" s="153"/>
      <c r="L6" s="153"/>
      <c r="M6" s="153"/>
      <c r="N6" s="153"/>
      <c r="O6" s="153"/>
      <c r="P6" s="153"/>
      <c r="Q6" s="153"/>
      <c r="R6" s="153"/>
      <c r="S6" s="153"/>
      <c r="T6" s="153"/>
      <c r="U6" s="153"/>
      <c r="V6" s="155"/>
      <c r="W6" s="155"/>
      <c r="X6" s="155"/>
      <c r="Y6" s="155"/>
      <c r="Z6" s="155"/>
      <c r="AA6" s="155"/>
    </row>
    <row r="7" spans="1:30" s="145" customFormat="1" ht="20.25" x14ac:dyDescent="0.3">
      <c r="D7" s="158" t="s">
        <v>89</v>
      </c>
      <c r="E7" s="158"/>
      <c r="F7" s="158"/>
      <c r="G7" s="158"/>
      <c r="H7" s="158"/>
      <c r="I7" s="158"/>
      <c r="J7" s="158"/>
      <c r="K7" s="158"/>
      <c r="L7" s="158"/>
      <c r="M7" s="158"/>
      <c r="N7" s="158"/>
      <c r="O7" s="158"/>
      <c r="P7" s="158"/>
      <c r="Q7" s="158"/>
      <c r="R7" s="158"/>
      <c r="S7" s="158"/>
      <c r="T7" s="158"/>
      <c r="U7" s="158"/>
      <c r="V7" s="158"/>
      <c r="W7" s="158"/>
      <c r="X7" s="158"/>
      <c r="Y7" s="158"/>
      <c r="Z7" s="158"/>
      <c r="AA7" s="158"/>
      <c r="AB7" s="159"/>
    </row>
    <row r="8" spans="1:30" s="145" customFormat="1" ht="20.25" x14ac:dyDescent="0.3">
      <c r="D8" s="160" t="s">
        <v>90</v>
      </c>
      <c r="E8" s="160"/>
      <c r="F8" s="160"/>
      <c r="G8" s="160"/>
      <c r="H8" s="160"/>
      <c r="I8" s="160"/>
      <c r="J8" s="160"/>
      <c r="K8" s="160"/>
      <c r="L8" s="160"/>
      <c r="M8" s="160"/>
      <c r="N8" s="160"/>
      <c r="O8" s="160"/>
      <c r="P8" s="160"/>
      <c r="Q8" s="160"/>
      <c r="R8" s="160"/>
      <c r="S8" s="160"/>
      <c r="T8" s="160"/>
      <c r="U8" s="160"/>
      <c r="V8" s="160"/>
      <c r="W8" s="160"/>
      <c r="X8" s="160"/>
      <c r="Y8" s="160"/>
      <c r="Z8" s="160"/>
      <c r="AA8" s="160"/>
      <c r="AB8" s="161"/>
    </row>
    <row r="9" spans="1:30" s="145" customFormat="1" ht="20.25" x14ac:dyDescent="0.3">
      <c r="D9" s="162" t="str">
        <f>'[2]Соревнования Р-4'!B14</f>
        <v>К-1ж</v>
      </c>
      <c r="E9" s="162"/>
      <c r="F9" s="162"/>
      <c r="G9" s="162"/>
      <c r="H9" s="162"/>
      <c r="I9" s="162"/>
      <c r="J9" s="162"/>
      <c r="K9" s="162"/>
      <c r="L9" s="162"/>
      <c r="M9" s="162"/>
      <c r="N9" s="162"/>
      <c r="O9" s="162"/>
      <c r="P9" s="162"/>
      <c r="Q9" s="162"/>
      <c r="R9" s="162"/>
      <c r="S9" s="162"/>
      <c r="T9" s="162"/>
      <c r="U9" s="162"/>
      <c r="V9" s="162"/>
      <c r="W9" s="162"/>
      <c r="X9" s="162"/>
      <c r="Y9" s="162"/>
      <c r="Z9" s="162"/>
      <c r="AA9" s="162"/>
      <c r="AB9" s="163"/>
    </row>
    <row r="10" spans="1:30" s="145" customFormat="1" ht="20.25" x14ac:dyDescent="0.3">
      <c r="D10" s="164" t="str">
        <f>'[2]К-1м'!D10</f>
        <v>27 января 2017г.</v>
      </c>
      <c r="E10" s="165"/>
      <c r="F10" s="166"/>
      <c r="G10" s="166"/>
      <c r="H10" s="166"/>
      <c r="I10" s="167"/>
      <c r="J10" s="167"/>
      <c r="K10" s="166"/>
      <c r="L10" s="166"/>
      <c r="O10" s="166"/>
      <c r="P10" s="166"/>
      <c r="Q10" s="166"/>
      <c r="R10" s="166"/>
      <c r="S10" s="166"/>
      <c r="T10" s="166"/>
      <c r="U10" s="166"/>
      <c r="V10" s="166"/>
      <c r="W10" s="155"/>
      <c r="X10" s="168"/>
      <c r="Y10" s="168"/>
      <c r="Z10" s="165" t="str">
        <f>'[2]К-1м'!Z10:AA10</f>
        <v>г. Горно-Алтайск, Республика Алтай</v>
      </c>
      <c r="AA10" s="165"/>
    </row>
    <row r="11" spans="1:30" s="145" customFormat="1" x14ac:dyDescent="0.3">
      <c r="D11" s="169" t="s">
        <v>92</v>
      </c>
      <c r="E11" s="169"/>
      <c r="F11" s="170"/>
      <c r="G11" s="170"/>
      <c r="H11" s="170"/>
      <c r="I11" s="171"/>
      <c r="J11" s="171"/>
      <c r="K11" s="172"/>
      <c r="L11" s="172"/>
      <c r="O11" s="170"/>
      <c r="P11" s="170"/>
      <c r="Q11" s="170"/>
      <c r="R11" s="170"/>
      <c r="S11" s="170"/>
      <c r="T11" s="170"/>
      <c r="U11" s="170"/>
      <c r="V11" s="170"/>
      <c r="Y11" s="173"/>
      <c r="Z11" s="174" t="s">
        <v>93</v>
      </c>
      <c r="AA11" s="174"/>
    </row>
    <row r="12" spans="1:30" s="175" customFormat="1" x14ac:dyDescent="0.3">
      <c r="C12" s="176"/>
      <c r="D12" s="176"/>
      <c r="I12" s="178"/>
      <c r="J12" s="179"/>
      <c r="K12" s="176"/>
      <c r="L12" s="176"/>
      <c r="M12" s="284"/>
    </row>
    <row r="14" spans="1:30" x14ac:dyDescent="0.3">
      <c r="C14" s="182" t="s">
        <v>94</v>
      </c>
      <c r="D14" s="182"/>
      <c r="E14" s="182"/>
      <c r="F14" s="182"/>
      <c r="G14" s="183"/>
      <c r="H14" s="184"/>
      <c r="I14" s="185"/>
      <c r="J14" s="185"/>
      <c r="K14" s="186" t="s">
        <v>95</v>
      </c>
      <c r="L14" s="186"/>
      <c r="M14" s="186"/>
      <c r="N14" s="186"/>
      <c r="O14" s="183"/>
      <c r="P14" s="184"/>
      <c r="Q14" s="183"/>
      <c r="R14" s="187" t="s">
        <v>96</v>
      </c>
      <c r="S14" s="188"/>
      <c r="T14" s="188"/>
      <c r="U14" s="189"/>
      <c r="V14" s="183"/>
      <c r="W14" s="186" t="s">
        <v>97</v>
      </c>
      <c r="X14" s="186"/>
      <c r="Y14" s="186"/>
      <c r="Z14" s="186"/>
      <c r="AA14" s="186"/>
      <c r="AB14" s="190"/>
    </row>
    <row r="15" spans="1:30" ht="19.5" thickBot="1" x14ac:dyDescent="0.35">
      <c r="C15" s="191"/>
      <c r="D15" s="192"/>
      <c r="E15" s="193" t="s">
        <v>98</v>
      </c>
      <c r="F15" s="194"/>
      <c r="G15" s="190"/>
      <c r="H15" s="195"/>
      <c r="I15" s="185"/>
      <c r="J15" s="196"/>
      <c r="K15" s="196"/>
      <c r="L15" s="195"/>
      <c r="M15" s="183"/>
      <c r="N15" s="183"/>
      <c r="O15" s="183"/>
      <c r="P15" s="183"/>
      <c r="Q15" s="183"/>
      <c r="R15" s="183"/>
      <c r="S15" s="183"/>
      <c r="T15" s="183"/>
      <c r="U15" s="183"/>
      <c r="V15" s="197"/>
      <c r="W15" s="198"/>
      <c r="X15" s="198"/>
      <c r="Y15" s="183"/>
      <c r="Z15" s="183"/>
      <c r="AA15" s="183"/>
      <c r="AB15" s="183"/>
    </row>
    <row r="16" spans="1:30" x14ac:dyDescent="0.3">
      <c r="A16" s="199">
        <f>IFERROR(RANK(G16,$G$16:$G$38,1),0)+8</f>
        <v>8</v>
      </c>
      <c r="B16" s="181">
        <v>2</v>
      </c>
      <c r="C16" s="200">
        <f>HLOOKUP([2]Сетка!$T$2,[2]Сетка!$A$3:$Q$19,B16,FALSE)</f>
        <v>0</v>
      </c>
      <c r="D16" s="200" t="str">
        <f>IF(C16=0,"",C16)</f>
        <v/>
      </c>
      <c r="E16" s="200" t="str">
        <f>IF(C16=0,"",(VLOOKUP(C16,'[2]Квалификация на печать'!$B$52:$C$67,2,0)))</f>
        <v/>
      </c>
      <c r="F16" s="285"/>
      <c r="G16" s="202" t="str">
        <f>IF(F16&gt;F17,F16,"")</f>
        <v/>
      </c>
      <c r="H16" s="203"/>
      <c r="J16" s="205"/>
      <c r="K16" s="205"/>
      <c r="L16" s="206"/>
      <c r="V16" s="183"/>
      <c r="W16" s="208"/>
      <c r="X16" s="209"/>
      <c r="Y16" s="209"/>
      <c r="Z16" s="209"/>
      <c r="AA16" s="209"/>
      <c r="AB16" s="209"/>
    </row>
    <row r="17" spans="1:28" x14ac:dyDescent="0.3">
      <c r="A17" s="199">
        <f>IFERROR(RANK(G17,$G$16:$G$38,1),0)+8</f>
        <v>8</v>
      </c>
      <c r="B17" s="181">
        <v>3</v>
      </c>
      <c r="C17" s="200">
        <f>HLOOKUP([2]Сетка!$T$2,[2]Сетка!$A$3:$Q$19,B17,FALSE)</f>
        <v>0</v>
      </c>
      <c r="D17" s="200" t="str">
        <f>IF(C17=0,"",C17)</f>
        <v/>
      </c>
      <c r="E17" s="200" t="str">
        <f>IF(C17=0,"",(VLOOKUP(C17,'[2]Квалификация на печать'!$B$52:$C$67,2,0)))</f>
        <v/>
      </c>
      <c r="F17" s="285"/>
      <c r="G17" s="202" t="str">
        <f>IF(F16&lt;F17,F17,"")</f>
        <v/>
      </c>
      <c r="H17" s="210"/>
      <c r="I17" s="211"/>
      <c r="J17" s="205"/>
      <c r="K17" s="191"/>
      <c r="L17" s="192"/>
      <c r="M17" s="193" t="s">
        <v>98</v>
      </c>
      <c r="N17" s="194"/>
      <c r="O17" s="190"/>
      <c r="V17" s="209"/>
      <c r="W17" s="208"/>
      <c r="X17" s="209"/>
      <c r="Y17" s="209"/>
      <c r="Z17" s="209"/>
      <c r="AA17" s="209"/>
      <c r="AB17" s="209"/>
    </row>
    <row r="18" spans="1:28" ht="19.5" thickBot="1" x14ac:dyDescent="0.35">
      <c r="C18" s="191"/>
      <c r="D18" s="192"/>
      <c r="E18" s="193" t="s">
        <v>99</v>
      </c>
      <c r="F18" s="194"/>
      <c r="G18" s="190"/>
      <c r="H18" s="203"/>
      <c r="I18" s="199">
        <f>IFERROR(RANK(O18,$O$18:$O$37,1),0)+4</f>
        <v>4</v>
      </c>
      <c r="J18" s="205">
        <v>2</v>
      </c>
      <c r="K18" s="212">
        <f>HLOOKUP([2]Сетка!$T$2,[2]Сетка!$A$25:$Q$33,J18,FALSE)</f>
        <v>0</v>
      </c>
      <c r="L18" s="212">
        <f>IF(K18=0,MIN(D16:D17),K18)</f>
        <v>0</v>
      </c>
      <c r="M18" s="200" t="str">
        <f>IF(K18=0,IF(F16&gt;F17,E17,E16),VLOOKUP(K18,'[2]Квалификация на печать'!$B$52:$C$67,2,0))</f>
        <v/>
      </c>
      <c r="N18" s="201"/>
      <c r="O18" s="202" t="str">
        <f>IF(N18&gt;N19,N18,"")</f>
        <v/>
      </c>
      <c r="P18" s="213"/>
      <c r="Q18" s="213"/>
      <c r="R18" s="213"/>
      <c r="S18" s="213"/>
      <c r="T18" s="214" t="s">
        <v>100</v>
      </c>
      <c r="U18" s="183"/>
      <c r="V18" s="209"/>
      <c r="W18" s="197"/>
      <c r="X18" s="197"/>
      <c r="Y18" s="197"/>
      <c r="Z18" s="197"/>
    </row>
    <row r="19" spans="1:28" ht="19.5" thickBot="1" x14ac:dyDescent="0.35">
      <c r="A19" s="199">
        <f t="shared" ref="A19:A20" si="0">IFERROR(RANK(G19,$G$16:$G$38,1),0)+8</f>
        <v>8</v>
      </c>
      <c r="B19" s="181">
        <v>4</v>
      </c>
      <c r="C19" s="200">
        <f>HLOOKUP([2]Сетка!$T$2,[2]Сетка!$A$3:$Q$19,B19,FALSE)</f>
        <v>0</v>
      </c>
      <c r="D19" s="200" t="str">
        <f t="shared" ref="D19:D20" si="1">IF(C19=0,"",C19)</f>
        <v/>
      </c>
      <c r="E19" s="200" t="str">
        <f>IF(C19=0,"",(VLOOKUP(C19,'[2]Квалификация на печать'!$B$52:$C$67,2,0)))</f>
        <v/>
      </c>
      <c r="F19" s="286"/>
      <c r="G19" s="202" t="str">
        <f>IF(F19&gt;F20,F19,"")</f>
        <v/>
      </c>
      <c r="H19" s="203"/>
      <c r="I19" s="199">
        <f>IFERROR(RANK(O19,$O$18:$O$37,1),0)+4</f>
        <v>4</v>
      </c>
      <c r="J19" s="205">
        <v>3</v>
      </c>
      <c r="K19" s="212">
        <f>HLOOKUP([2]Сетка!$T$2,[2]Сетка!$A$25:$Q$33,J19,FALSE)</f>
        <v>0</v>
      </c>
      <c r="L19" s="212">
        <f>IF(K19=0,MIN(D19:D20),K19)</f>
        <v>0</v>
      </c>
      <c r="M19" s="200" t="str">
        <f>IF(K19=0,IF(F19&gt;F20,E20,E19),VLOOKUP(K19,'[2]Квалификация на печать'!$B$52:$C$67,2,0))</f>
        <v/>
      </c>
      <c r="N19" s="201"/>
      <c r="O19" s="202" t="str">
        <f>IF(N18&lt;N19,N19,"")</f>
        <v/>
      </c>
      <c r="P19" s="209"/>
      <c r="Q19" s="209"/>
      <c r="R19" s="209"/>
      <c r="S19" s="209"/>
      <c r="T19" s="215"/>
      <c r="U19" s="216"/>
      <c r="V19" s="217"/>
      <c r="W19" s="217"/>
      <c r="X19" s="217"/>
      <c r="Y19" s="217"/>
      <c r="Z19" s="214" t="s">
        <v>100</v>
      </c>
    </row>
    <row r="20" spans="1:28" ht="21" thickBot="1" x14ac:dyDescent="0.35">
      <c r="A20" s="199">
        <f t="shared" si="0"/>
        <v>8</v>
      </c>
      <c r="B20" s="181">
        <v>5</v>
      </c>
      <c r="C20" s="200">
        <f>HLOOKUP([2]Сетка!$T$2,[2]Сетка!$A$3:$Q$19,B20,FALSE)</f>
        <v>0</v>
      </c>
      <c r="D20" s="200" t="str">
        <f t="shared" si="1"/>
        <v/>
      </c>
      <c r="E20" s="200" t="str">
        <f>IF(C20=0,"",(VLOOKUP(C20,'[2]Квалификация на печать'!$B$52:$C$67,2,0)))</f>
        <v/>
      </c>
      <c r="F20" s="286"/>
      <c r="G20" s="202" t="str">
        <f>IF(F19&lt;F20,F20,"")</f>
        <v/>
      </c>
      <c r="H20" s="218"/>
      <c r="J20" s="219"/>
      <c r="K20" s="219"/>
      <c r="L20" s="220"/>
      <c r="P20" s="184"/>
      <c r="Q20" s="183"/>
      <c r="R20" s="191"/>
      <c r="S20" s="192"/>
      <c r="T20" s="270" t="s">
        <v>98</v>
      </c>
      <c r="U20" s="194"/>
      <c r="V20" s="221"/>
      <c r="W20" s="222" t="s">
        <v>102</v>
      </c>
      <c r="Z20" s="223"/>
    </row>
    <row r="21" spans="1:28" ht="21" thickBot="1" x14ac:dyDescent="0.35">
      <c r="C21" s="191"/>
      <c r="D21" s="192"/>
      <c r="E21" s="193" t="s">
        <v>103</v>
      </c>
      <c r="F21" s="194"/>
      <c r="G21" s="190"/>
      <c r="H21" s="224"/>
      <c r="I21" s="225"/>
      <c r="J21" s="226"/>
      <c r="K21" s="226"/>
      <c r="L21" s="227"/>
      <c r="M21" s="228"/>
      <c r="N21" s="209"/>
      <c r="O21" s="209"/>
      <c r="P21" s="209"/>
      <c r="Q21" s="209">
        <v>2</v>
      </c>
      <c r="R21" s="212">
        <f>HLOOKUP([2]Сетка!$T$2,[2]Сетка!$A$38:$Q$42,Q21,FALSE)</f>
        <v>4</v>
      </c>
      <c r="S21" s="271">
        <f>IF(R21=0,MIN(L18:L19),R21)</f>
        <v>4</v>
      </c>
      <c r="T21" s="272" t="str">
        <f>IF(R21=0,IF(N18&gt;N19,M19,M18),VLOOKUP(R21,'[2]Квалификация на печать'!$B$52:$C$67,2,0))</f>
        <v>10, Соколова Виктория</v>
      </c>
      <c r="U21" s="273" t="s">
        <v>136</v>
      </c>
      <c r="W21" s="215"/>
      <c r="Z21" s="229"/>
    </row>
    <row r="22" spans="1:28" ht="20.25" x14ac:dyDescent="0.3">
      <c r="A22" s="199">
        <f t="shared" ref="A22:A23" si="2">IFERROR(RANK(G22,$G$16:$G$38,1),0)+8</f>
        <v>8</v>
      </c>
      <c r="B22" s="181">
        <v>6</v>
      </c>
      <c r="C22" s="200">
        <f>HLOOKUP([2]Сетка!$T$2,[2]Сетка!$A$3:$Q$19,B22,FALSE)</f>
        <v>0</v>
      </c>
      <c r="D22" s="200" t="str">
        <f t="shared" ref="D22:D23" si="3">IF(C22=0,"",C22)</f>
        <v/>
      </c>
      <c r="E22" s="200" t="str">
        <f>IF(C22=0,"",(VLOOKUP(C22,'[2]Квалификация на печать'!$B$52:$C$67,2,0)))</f>
        <v/>
      </c>
      <c r="F22" s="286"/>
      <c r="G22" s="202" t="str">
        <f>IF(F22&gt;F23,F22,"")</f>
        <v/>
      </c>
      <c r="H22" s="203"/>
      <c r="J22" s="205"/>
      <c r="K22" s="205"/>
      <c r="L22" s="206"/>
      <c r="P22" s="209"/>
      <c r="Q22" s="209">
        <v>3</v>
      </c>
      <c r="R22" s="212">
        <f>HLOOKUP([2]Сетка!$T$2,[2]Сетка!$A$38:$Q$42,Q22,FALSE)</f>
        <v>2</v>
      </c>
      <c r="S22" s="271">
        <f>IF(R22=0,MIN(L24:L25),R22)</f>
        <v>2</v>
      </c>
      <c r="T22" s="272" t="str">
        <f>IF(R22=0,IF(N24&gt;N25,M25,M24),VLOOKUP(R22,'[2]Квалификация на печать'!$B$52:$C$67,2,0))</f>
        <v>9, Амосова Алена</v>
      </c>
      <c r="U22" s="273">
        <v>66.48</v>
      </c>
      <c r="V22" s="183"/>
      <c r="W22" s="274" t="s">
        <v>104</v>
      </c>
      <c r="X22" s="194"/>
      <c r="Y22" s="183"/>
      <c r="Z22" s="274" t="s">
        <v>105</v>
      </c>
      <c r="AA22" s="231"/>
    </row>
    <row r="23" spans="1:28" ht="21" thickBot="1" x14ac:dyDescent="0.35">
      <c r="A23" s="199">
        <f t="shared" si="2"/>
        <v>8</v>
      </c>
      <c r="B23" s="181">
        <v>7</v>
      </c>
      <c r="C23" s="200">
        <f>HLOOKUP([2]Сетка!$T$2,[2]Сетка!$A$3:$Q$19,B23,FALSE)</f>
        <v>0</v>
      </c>
      <c r="D23" s="200" t="str">
        <f t="shared" si="3"/>
        <v/>
      </c>
      <c r="E23" s="200" t="str">
        <f>IF(C23=0,"",(VLOOKUP(C23,'[2]Квалификация на печать'!$B$52:$C$67,2,0)))</f>
        <v/>
      </c>
      <c r="F23" s="286"/>
      <c r="G23" s="202" t="str">
        <f>IF(F22&lt;F23,F23,"")</f>
        <v/>
      </c>
      <c r="H23" s="210"/>
      <c r="I23" s="211"/>
      <c r="J23" s="205"/>
      <c r="K23" s="191"/>
      <c r="L23" s="192"/>
      <c r="M23" s="193" t="s">
        <v>99</v>
      </c>
      <c r="N23" s="194"/>
      <c r="O23" s="190"/>
      <c r="P23" s="232"/>
      <c r="Q23" s="233"/>
      <c r="R23" s="233"/>
      <c r="S23" s="233"/>
      <c r="T23" s="234" t="s">
        <v>100</v>
      </c>
      <c r="V23" s="209"/>
      <c r="W23" s="275" t="str">
        <f>IF(U21&lt;U22,T22,T21)</f>
        <v>10, Соколова Виктория</v>
      </c>
      <c r="X23" s="201" t="s">
        <v>137</v>
      </c>
      <c r="Y23" s="209"/>
      <c r="Z23" s="275" t="str">
        <f>IF(U21&gt;U22,T22,T21)</f>
        <v>9, Амосова Алена</v>
      </c>
      <c r="AA23" s="201">
        <v>80.069999999999993</v>
      </c>
    </row>
    <row r="24" spans="1:28" ht="20.25" x14ac:dyDescent="0.3">
      <c r="C24" s="191"/>
      <c r="D24" s="192"/>
      <c r="E24" s="193" t="s">
        <v>108</v>
      </c>
      <c r="F24" s="194"/>
      <c r="G24" s="190"/>
      <c r="H24" s="203"/>
      <c r="I24" s="199">
        <f>IFERROR(RANK(O24,$O$18:$O$37,1),0)+4</f>
        <v>4</v>
      </c>
      <c r="J24" s="205">
        <v>4</v>
      </c>
      <c r="K24" s="212">
        <f>HLOOKUP([2]Сетка!$T$2,[2]Сетка!$A$25:$Q$33,J24,FALSE)</f>
        <v>0</v>
      </c>
      <c r="L24" s="212">
        <f>IF(K24=0,MIN(D22:D23),K24)</f>
        <v>0</v>
      </c>
      <c r="M24" s="200" t="str">
        <f>IF(K24=0,IF(F22&gt;F23,E23,E22),VLOOKUP(K24,'[2]Квалификация на печать'!$B$52:$C$67,2,0))</f>
        <v/>
      </c>
      <c r="N24" s="285"/>
      <c r="O24" s="202" t="str">
        <f>IF(N24&gt;N25,N24,"")</f>
        <v/>
      </c>
      <c r="P24" s="209"/>
      <c r="Q24" s="209"/>
      <c r="R24" s="209"/>
      <c r="S24" s="209"/>
      <c r="V24" s="209"/>
      <c r="W24" s="276" t="str">
        <f>IF(U33&lt;U34,T34,T33)</f>
        <v>8, Прасова Татьяна</v>
      </c>
      <c r="X24" s="201">
        <v>80.59</v>
      </c>
      <c r="Y24" s="209"/>
      <c r="Z24" s="275" t="str">
        <f>IF(U33&gt;U34,T34,T33)</f>
        <v>11, Третьякова Светлана</v>
      </c>
      <c r="AA24" s="201">
        <v>75.27</v>
      </c>
    </row>
    <row r="25" spans="1:28" x14ac:dyDescent="0.3">
      <c r="A25" s="199">
        <f t="shared" ref="A25:A26" si="4">IFERROR(RANK(G25,$G$16:$G$38,1),0)+8</f>
        <v>8</v>
      </c>
      <c r="B25" s="181">
        <v>8</v>
      </c>
      <c r="C25" s="200">
        <f>HLOOKUP([2]Сетка!$T$2,[2]Сетка!$A$3:$Q$19,B25,FALSE)</f>
        <v>0</v>
      </c>
      <c r="D25" s="200" t="str">
        <f t="shared" ref="D25:D26" si="5">IF(C25=0,"",C25)</f>
        <v/>
      </c>
      <c r="E25" s="200" t="str">
        <f>IF(C25=0,"",(VLOOKUP(C25,'[2]Квалификация на печать'!$B$52:$C$67,2,0)))</f>
        <v/>
      </c>
      <c r="F25" s="286"/>
      <c r="G25" s="202" t="str">
        <f>IF(F25&gt;F26,F25,"")</f>
        <v/>
      </c>
      <c r="H25" s="203"/>
      <c r="I25" s="199">
        <f>IFERROR(RANK(O25,$O$18:$O$37,1),0)+4</f>
        <v>4</v>
      </c>
      <c r="J25" s="205">
        <v>5</v>
      </c>
      <c r="K25" s="212">
        <f>HLOOKUP([2]Сетка!$T$2,[2]Сетка!$A$25:$Q$33,J25,FALSE)</f>
        <v>0</v>
      </c>
      <c r="L25" s="212">
        <f>IF(K25=0,MIN(D25:D26),K25)</f>
        <v>0</v>
      </c>
      <c r="M25" s="200" t="str">
        <f>IF(K25=0,IF(F25&gt;F26,E26,E25),VLOOKUP(K25,'[2]Квалификация на печать'!$B$52:$C$67,2,0))</f>
        <v/>
      </c>
      <c r="N25" s="285"/>
      <c r="O25" s="202" t="str">
        <f>IF(N24&lt;N25,N25,"")</f>
        <v/>
      </c>
      <c r="V25" s="209"/>
      <c r="W25" s="237"/>
      <c r="X25" s="208"/>
      <c r="Y25" s="208"/>
      <c r="Z25" s="237"/>
      <c r="AA25" s="208"/>
    </row>
    <row r="26" spans="1:28" ht="19.5" thickBot="1" x14ac:dyDescent="0.35">
      <c r="A26" s="199">
        <f t="shared" si="4"/>
        <v>8</v>
      </c>
      <c r="B26" s="181">
        <v>9</v>
      </c>
      <c r="C26" s="200">
        <f>HLOOKUP([2]Сетка!$T$2,[2]Сетка!$A$3:$Q$19,B26,FALSE)</f>
        <v>0</v>
      </c>
      <c r="D26" s="200" t="str">
        <f t="shared" si="5"/>
        <v/>
      </c>
      <c r="E26" s="200" t="str">
        <f>IF(C26=0,"",(VLOOKUP(C26,'[2]Квалификация на печать'!$B$52:$C$67,2,0)))</f>
        <v/>
      </c>
      <c r="F26" s="286"/>
      <c r="G26" s="202" t="str">
        <f>IF(F25&lt;F26,F26,"")</f>
        <v/>
      </c>
      <c r="H26" s="218"/>
      <c r="J26" s="219"/>
      <c r="K26" s="219"/>
      <c r="L26" s="220"/>
      <c r="V26" s="209"/>
      <c r="W26" s="238" t="s">
        <v>102</v>
      </c>
      <c r="X26" s="208"/>
      <c r="Y26" s="208"/>
      <c r="Z26" s="239"/>
      <c r="AA26" s="208"/>
    </row>
    <row r="27" spans="1:28" ht="19.5" thickBot="1" x14ac:dyDescent="0.35">
      <c r="C27" s="191"/>
      <c r="D27" s="192"/>
      <c r="E27" s="193" t="s">
        <v>109</v>
      </c>
      <c r="F27" s="194"/>
      <c r="G27" s="190"/>
      <c r="H27" s="224"/>
      <c r="J27" s="226"/>
      <c r="K27" s="226"/>
      <c r="L27" s="240"/>
      <c r="V27" s="239"/>
      <c r="W27" s="208"/>
      <c r="X27" s="241"/>
      <c r="Y27" s="241"/>
      <c r="Z27" s="242" t="s">
        <v>100</v>
      </c>
      <c r="AA27" s="208"/>
    </row>
    <row r="28" spans="1:28" x14ac:dyDescent="0.3">
      <c r="A28" s="199">
        <f t="shared" ref="A28:A29" si="6">IFERROR(RANK(G28,$G$16:$G$38,1),0)+8</f>
        <v>8</v>
      </c>
      <c r="B28" s="181">
        <v>10</v>
      </c>
      <c r="C28" s="200">
        <f>HLOOKUP([2]Сетка!$T$2,[2]Сетка!$A$3:$Q$19,B28,FALSE)</f>
        <v>0</v>
      </c>
      <c r="D28" s="200" t="str">
        <f>IF(C28=0,"",C28)</f>
        <v/>
      </c>
      <c r="E28" s="200" t="str">
        <f>IF(C28=0,"",(VLOOKUP(C28,'[2]Квалификация на печать'!$B$52:$C$67,2,0)))</f>
        <v/>
      </c>
      <c r="F28" s="286"/>
      <c r="G28" s="202" t="str">
        <f>IF(F28&gt;F29,F28,"")</f>
        <v/>
      </c>
      <c r="H28" s="203"/>
      <c r="J28" s="205"/>
      <c r="K28" s="205"/>
      <c r="L28" s="206"/>
      <c r="V28" s="239"/>
      <c r="W28" s="239"/>
      <c r="X28" s="208"/>
      <c r="Y28" s="208"/>
      <c r="Z28" s="208"/>
      <c r="AA28" s="208"/>
    </row>
    <row r="29" spans="1:28" x14ac:dyDescent="0.3">
      <c r="A29" s="199">
        <f t="shared" si="6"/>
        <v>8</v>
      </c>
      <c r="B29" s="181">
        <v>11</v>
      </c>
      <c r="C29" s="200">
        <f>HLOOKUP([2]Сетка!$T$2,[2]Сетка!$A$3:$Q$19,B29,FALSE)</f>
        <v>0</v>
      </c>
      <c r="D29" s="200" t="str">
        <f>IF(C29=0,"",C29)</f>
        <v/>
      </c>
      <c r="E29" s="200" t="str">
        <f>IF(C29=0,"",(VLOOKUP(C29,'[2]Квалификация на печать'!$B$52:$C$67,2,0)))</f>
        <v/>
      </c>
      <c r="F29" s="286"/>
      <c r="G29" s="202" t="str">
        <f>IF(F28&lt;F29,F29,"")</f>
        <v/>
      </c>
      <c r="H29" s="243"/>
      <c r="I29" s="211"/>
      <c r="J29" s="205"/>
      <c r="K29" s="191"/>
      <c r="L29" s="192"/>
      <c r="M29" s="193" t="s">
        <v>103</v>
      </c>
      <c r="N29" s="194"/>
      <c r="O29" s="190"/>
      <c r="V29" s="239"/>
      <c r="W29" s="239"/>
      <c r="X29" s="208"/>
      <c r="Y29" s="244" t="s">
        <v>111</v>
      </c>
      <c r="Z29" s="245"/>
      <c r="AA29" s="245"/>
    </row>
    <row r="30" spans="1:28" ht="19.5" thickBot="1" x14ac:dyDescent="0.35">
      <c r="C30" s="191"/>
      <c r="D30" s="192"/>
      <c r="E30" s="193" t="s">
        <v>112</v>
      </c>
      <c r="F30" s="194"/>
      <c r="G30" s="190"/>
      <c r="H30" s="203"/>
      <c r="I30" s="199">
        <f>IFERROR(RANK(O30,$O$18:$O$37,1),0)+4</f>
        <v>4</v>
      </c>
      <c r="J30" s="205">
        <v>6</v>
      </c>
      <c r="K30" s="212">
        <f>HLOOKUP([2]Сетка!$T$2,[2]Сетка!$A$25:$Q$33,J30,FALSE)</f>
        <v>0</v>
      </c>
      <c r="L30" s="212">
        <f>IF(K30=0,MIN(D28:D29),K30)</f>
        <v>0</v>
      </c>
      <c r="M30" s="200" t="str">
        <f>IF(K30=0,IF(F28&gt;F29,E29,E28),VLOOKUP(K30,'[2]Квалификация на печать'!$B$52:$C$67,2,0))</f>
        <v/>
      </c>
      <c r="N30" s="285"/>
      <c r="O30" s="202" t="str">
        <f>IF(N30&gt;N31,N30,"")</f>
        <v/>
      </c>
      <c r="P30" s="232"/>
      <c r="Q30" s="233"/>
      <c r="R30" s="233"/>
      <c r="S30" s="233"/>
      <c r="T30" s="214" t="s">
        <v>100</v>
      </c>
      <c r="V30" s="239"/>
      <c r="W30" s="239"/>
      <c r="X30" s="208"/>
      <c r="Y30" s="246" t="s">
        <v>4</v>
      </c>
      <c r="Z30" s="246" t="s">
        <v>113</v>
      </c>
      <c r="AA30" s="287" t="s">
        <v>114</v>
      </c>
    </row>
    <row r="31" spans="1:28" ht="40.5" x14ac:dyDescent="0.3">
      <c r="A31" s="199">
        <f t="shared" ref="A31:A32" si="7">IFERROR(RANK(G31,$G$16:$G$38,1),0)+8</f>
        <v>8</v>
      </c>
      <c r="B31" s="181">
        <v>12</v>
      </c>
      <c r="C31" s="200">
        <f>HLOOKUP([2]Сетка!$T$2,[2]Сетка!$A$3:$Q$19,B31,FALSE)</f>
        <v>0</v>
      </c>
      <c r="D31" s="200" t="str">
        <f t="shared" ref="D31:D32" si="8">IF(C31=0,"",C31)</f>
        <v/>
      </c>
      <c r="E31" s="200" t="str">
        <f>IF(C31=0,"",(VLOOKUP(C31,'[2]Квалификация на печать'!$B$52:$C$67,2,0)))</f>
        <v/>
      </c>
      <c r="F31" s="286"/>
      <c r="G31" s="202" t="str">
        <f>IF(F31&gt;F32,F31,"")</f>
        <v/>
      </c>
      <c r="H31" s="203"/>
      <c r="I31" s="199">
        <f>IFERROR(RANK(O31,$O$18:$O$37,1),0)+4</f>
        <v>4</v>
      </c>
      <c r="J31" s="205">
        <v>7</v>
      </c>
      <c r="K31" s="212">
        <f>HLOOKUP([2]Сетка!$T$2,[2]Сетка!$A$25:$Q$33,J31,FALSE)</f>
        <v>0</v>
      </c>
      <c r="L31" s="212">
        <f>IF(K31=0,MIN(D31:D32),K31)</f>
        <v>0</v>
      </c>
      <c r="M31" s="200" t="str">
        <f>IF(K31=0,IF(F31&gt;F32,E32,E31),VLOOKUP(K31,'[2]Квалификация на печать'!$B$52:$C$67,2,0))</f>
        <v/>
      </c>
      <c r="N31" s="285"/>
      <c r="O31" s="202" t="str">
        <f>IF(N30&lt;N31,N31,"")</f>
        <v/>
      </c>
      <c r="P31" s="209"/>
      <c r="Q31" s="209"/>
      <c r="R31" s="209"/>
      <c r="S31" s="209"/>
      <c r="T31" s="215"/>
      <c r="U31" s="247"/>
      <c r="V31" s="239"/>
      <c r="W31" s="239"/>
      <c r="X31" s="208"/>
      <c r="Y31" s="288">
        <v>1</v>
      </c>
      <c r="Z31" s="289" t="str">
        <f>IFERROR(IF('[2]К-1ж'!AA23&gt;'[2]К-1ж'!AA24,'[2]К-1ж'!Z24,'[2]К-1ж'!Z23),"")</f>
        <v>11, Третьякова Светлана</v>
      </c>
      <c r="AA31" s="290">
        <v>75.27</v>
      </c>
    </row>
    <row r="32" spans="1:28" ht="21" thickBot="1" x14ac:dyDescent="0.35">
      <c r="A32" s="199">
        <f t="shared" si="7"/>
        <v>8</v>
      </c>
      <c r="B32" s="181">
        <v>13</v>
      </c>
      <c r="C32" s="200">
        <f>HLOOKUP([2]Сетка!$T$2,[2]Сетка!$A$3:$Q$19,B32,FALSE)</f>
        <v>0</v>
      </c>
      <c r="D32" s="200" t="str">
        <f t="shared" si="8"/>
        <v/>
      </c>
      <c r="E32" s="200" t="str">
        <f>IF(C32=0,"",(VLOOKUP(C32,'[2]Квалификация на печать'!$B$52:$C$67,2,0)))</f>
        <v/>
      </c>
      <c r="F32" s="286"/>
      <c r="G32" s="202" t="str">
        <f>IF(F31&lt;F32,F32,"")</f>
        <v/>
      </c>
      <c r="H32" s="218"/>
      <c r="J32" s="219"/>
      <c r="K32" s="219"/>
      <c r="L32" s="220"/>
      <c r="P32" s="251"/>
      <c r="Q32" s="209"/>
      <c r="R32" s="191"/>
      <c r="S32" s="291"/>
      <c r="T32" s="270" t="s">
        <v>99</v>
      </c>
      <c r="U32" s="292"/>
      <c r="V32" s="252"/>
      <c r="W32" s="239"/>
      <c r="X32" s="208"/>
      <c r="Y32" s="288">
        <v>2</v>
      </c>
      <c r="Z32" s="289" t="str">
        <f>IFERROR(IF('[2]К-1ж'!AA23&lt;'[2]К-1ж'!AA24,'[2]К-1ж'!Z24,'[2]К-1ж'!Z23),"")</f>
        <v>9, Амосова Алена</v>
      </c>
      <c r="AA32" s="290">
        <v>80.069999999999993</v>
      </c>
    </row>
    <row r="33" spans="1:27" ht="21" thickBot="1" x14ac:dyDescent="0.35">
      <c r="C33" s="191"/>
      <c r="D33" s="192"/>
      <c r="E33" s="193" t="s">
        <v>115</v>
      </c>
      <c r="F33" s="194"/>
      <c r="G33" s="190"/>
      <c r="H33" s="253"/>
      <c r="J33" s="254"/>
      <c r="K33" s="254"/>
      <c r="L33" s="240"/>
      <c r="P33" s="183"/>
      <c r="Q33" s="183">
        <v>4</v>
      </c>
      <c r="R33" s="212">
        <f>HLOOKUP([2]Сетка!$T$2,[2]Сетка!$A$38:$Q$42,Q33,FALSE)</f>
        <v>3</v>
      </c>
      <c r="S33" s="271">
        <f>IF(R33=0,MIN(L30:L31),R33)</f>
        <v>3</v>
      </c>
      <c r="T33" s="272" t="str">
        <f>IF(R33=0,IF(N30&gt;N31,M31,M30),VLOOKUP(R33,'[2]Квалификация на печать'!$B$52:$C$67,2,0))</f>
        <v>8, Прасова Татьяна</v>
      </c>
      <c r="U33" s="273">
        <v>82.26</v>
      </c>
      <c r="V33" s="221"/>
      <c r="W33" s="255"/>
      <c r="X33" s="208"/>
      <c r="Y33" s="288">
        <v>3</v>
      </c>
      <c r="Z33" s="293" t="str">
        <f>IFERROR(IF('[2]К-1ж'!X23&gt;'[2]К-1ж'!X24,'[2]К-1ж'!W24,'[2]К-1ж'!W23),"")</f>
        <v>8, Прасова Татьяна</v>
      </c>
      <c r="AA33" s="290">
        <v>80.59</v>
      </c>
    </row>
    <row r="34" spans="1:27" ht="20.25" x14ac:dyDescent="0.3">
      <c r="A34" s="199">
        <f>IFERROR(RANK(G34,$G$16:$G$38,1),0)+8</f>
        <v>8</v>
      </c>
      <c r="B34" s="181">
        <v>14</v>
      </c>
      <c r="C34" s="200">
        <f>HLOOKUP([2]Сетка!$T$2,[2]Сетка!$A$3:$Q$19,B34,FALSE)</f>
        <v>0</v>
      </c>
      <c r="D34" s="200" t="str">
        <f t="shared" ref="D34:D35" si="9">IF(C34=0,"",C34)</f>
        <v/>
      </c>
      <c r="E34" s="200" t="str">
        <f>IF(C34=0,"",(VLOOKUP(C34,'[2]Квалификация на печать'!$B$52:$C$67,2,0)))</f>
        <v/>
      </c>
      <c r="F34" s="286"/>
      <c r="G34" s="202" t="str">
        <f>IF(F34&gt;F35,F34,"")</f>
        <v/>
      </c>
      <c r="K34" s="257"/>
      <c r="L34" s="206"/>
      <c r="P34" s="183"/>
      <c r="Q34" s="183">
        <v>5</v>
      </c>
      <c r="R34" s="212">
        <f>HLOOKUP([2]Сетка!$T$2,[2]Сетка!$A$38:$Q$42,Q34,FALSE)</f>
        <v>1</v>
      </c>
      <c r="S34" s="271">
        <f>IF(R34=0,MIN(L36:L37),R34)</f>
        <v>1</v>
      </c>
      <c r="T34" s="272" t="str">
        <f>IF(R34=0,IF(N36&gt;N37,M37,M36),VLOOKUP(R34,'[2]Квалификация на печать'!$B$52:$C$67,2,0))</f>
        <v>11, Третьякова Светлана</v>
      </c>
      <c r="U34" s="273">
        <v>63.58</v>
      </c>
      <c r="X34" s="208"/>
      <c r="Y34" s="294">
        <v>4</v>
      </c>
      <c r="Z34" s="295" t="str">
        <f>IFERROR(IF('[2]К-1ж'!X23&lt;'[2]К-1ж'!X24,'[2]К-1ж'!W24,'[2]К-1ж'!W23),"")</f>
        <v>10, Соколова Виктория</v>
      </c>
      <c r="AA34" s="290" t="s">
        <v>137</v>
      </c>
    </row>
    <row r="35" spans="1:27" ht="21" thickBot="1" x14ac:dyDescent="0.35">
      <c r="A35" s="199">
        <f>IFERROR(RANK(G35,$G$16:$G$38,1),0)+8</f>
        <v>8</v>
      </c>
      <c r="B35" s="181">
        <v>15</v>
      </c>
      <c r="C35" s="200">
        <f>HLOOKUP([2]Сетка!$T$2,[2]Сетка!$A$3:$Q$19,B35,FALSE)</f>
        <v>0</v>
      </c>
      <c r="D35" s="200" t="str">
        <f t="shared" si="9"/>
        <v/>
      </c>
      <c r="E35" s="200" t="str">
        <f>IF(C35=0,"",(VLOOKUP(C35,'[2]Квалификация на печать'!$B$52:$C$67,2,0)))</f>
        <v/>
      </c>
      <c r="F35" s="286"/>
      <c r="G35" s="202" t="str">
        <f>IF(F34&lt;F35,F35,"")</f>
        <v/>
      </c>
      <c r="H35" s="260"/>
      <c r="I35" s="211"/>
      <c r="K35" s="191"/>
      <c r="L35" s="192"/>
      <c r="M35" s="193" t="s">
        <v>108</v>
      </c>
      <c r="N35" s="194"/>
      <c r="O35" s="190"/>
      <c r="P35" s="232"/>
      <c r="Q35" s="233"/>
      <c r="R35" s="233"/>
      <c r="S35" s="233"/>
      <c r="T35" s="234" t="s">
        <v>100</v>
      </c>
      <c r="U35" s="209"/>
      <c r="V35" s="208"/>
      <c r="Y35" s="294">
        <v>5</v>
      </c>
      <c r="Z35" s="295"/>
      <c r="AA35" s="290"/>
    </row>
    <row r="36" spans="1:27" x14ac:dyDescent="0.3">
      <c r="C36" s="191"/>
      <c r="D36" s="192"/>
      <c r="E36" s="193" t="s">
        <v>118</v>
      </c>
      <c r="F36" s="194"/>
      <c r="G36" s="190"/>
      <c r="I36" s="199">
        <f>IFERROR(RANK(O36,$O$18:$O$37,1),0)+4</f>
        <v>4</v>
      </c>
      <c r="J36" s="257">
        <v>8</v>
      </c>
      <c r="K36" s="212">
        <f>HLOOKUP([2]Сетка!$T$2,[2]Сетка!$A$25:$Q$33,J36,FALSE)</f>
        <v>0</v>
      </c>
      <c r="L36" s="212">
        <f>IF(K36=0,MIN(D34:D35),K36)</f>
        <v>0</v>
      </c>
      <c r="M36" s="200" t="str">
        <f>IF(K36=0,IF(F34&gt;F35,E35,E34),VLOOKUP(K36,'[2]Квалификация на печать'!$B$52:$C$67,2,0))</f>
        <v/>
      </c>
      <c r="N36" s="285"/>
      <c r="O36" s="202" t="str">
        <f>IF(N36&gt;N37,N36,"")</f>
        <v/>
      </c>
      <c r="P36" s="183"/>
      <c r="Q36" s="183"/>
      <c r="R36" s="183"/>
      <c r="S36" s="183"/>
      <c r="T36" s="208"/>
      <c r="U36" s="209"/>
      <c r="Y36" s="258">
        <v>6</v>
      </c>
      <c r="Z36" s="259"/>
      <c r="AA36" s="283" t="str">
        <f t="shared" ref="AA36:AA46" si="10">IF(Z36="","",200-(Y36-1)*10)</f>
        <v/>
      </c>
    </row>
    <row r="37" spans="1:27" x14ac:dyDescent="0.3">
      <c r="A37" s="199">
        <f t="shared" ref="A37:A38" si="11">IFERROR(RANK(G37,$G$16:$G$38,1),0)+8</f>
        <v>8</v>
      </c>
      <c r="B37" s="181">
        <v>16</v>
      </c>
      <c r="C37" s="200">
        <f>HLOOKUP([2]Сетка!$T$2,[2]Сетка!$A$3:$Q$19,B37,FALSE)</f>
        <v>0</v>
      </c>
      <c r="D37" s="200" t="str">
        <f t="shared" ref="D37:D38" si="12">IF(C37=0,"",C37)</f>
        <v/>
      </c>
      <c r="E37" s="200" t="str">
        <f>IF(C37=0,"",(VLOOKUP(C37,'[2]Квалификация на печать'!$B$52:$C$67,2,0)))</f>
        <v/>
      </c>
      <c r="F37" s="286"/>
      <c r="G37" s="202" t="str">
        <f>IF(F37&gt;F38,F37,"")</f>
        <v/>
      </c>
      <c r="I37" s="199">
        <f>IFERROR(RANK(O37,$O$18:$O$37,1),0)+4</f>
        <v>4</v>
      </c>
      <c r="J37" s="257">
        <v>9</v>
      </c>
      <c r="K37" s="212">
        <f>HLOOKUP([2]Сетка!$T$2,[2]Сетка!$A$25:$Q$33,J37,FALSE)</f>
        <v>0</v>
      </c>
      <c r="L37" s="212">
        <f>IF(K37=0,MIN(D37:D38),K37)</f>
        <v>0</v>
      </c>
      <c r="M37" s="200" t="str">
        <f>IF(K37=0,IF(F37&gt;F38,E38,E37),VLOOKUP(K37,'[2]Квалификация на печать'!$B$52:$C$67,2,0))</f>
        <v/>
      </c>
      <c r="N37" s="285"/>
      <c r="O37" s="202" t="str">
        <f>IF(N36&lt;N37,N37,"")</f>
        <v/>
      </c>
      <c r="Y37" s="258">
        <v>7</v>
      </c>
      <c r="Z37" s="296"/>
      <c r="AA37" s="283" t="str">
        <f t="shared" si="10"/>
        <v/>
      </c>
    </row>
    <row r="38" spans="1:27" ht="19.5" thickBot="1" x14ac:dyDescent="0.35">
      <c r="A38" s="199">
        <f t="shared" si="11"/>
        <v>8</v>
      </c>
      <c r="B38" s="181">
        <v>17</v>
      </c>
      <c r="C38" s="200">
        <f>HLOOKUP([2]Сетка!$T$2,[2]Сетка!$A$3:$Q$19,B38,FALSE)</f>
        <v>0</v>
      </c>
      <c r="D38" s="200" t="str">
        <f t="shared" si="12"/>
        <v/>
      </c>
      <c r="E38" s="200" t="str">
        <f>IF(C38=0,"",(VLOOKUP(C38,'[2]Квалификация на печать'!$B$52:$C$67,2,0)))</f>
        <v/>
      </c>
      <c r="F38" s="286"/>
      <c r="G38" s="202" t="str">
        <f>IF(F37&lt;F38,F38,"")</f>
        <v/>
      </c>
      <c r="H38" s="221"/>
      <c r="J38" s="261"/>
      <c r="K38" s="220"/>
      <c r="L38" s="220"/>
      <c r="Y38" s="258">
        <v>8</v>
      </c>
      <c r="Z38" s="296"/>
      <c r="AA38" s="283" t="str">
        <f t="shared" si="10"/>
        <v/>
      </c>
    </row>
    <row r="39" spans="1:27" x14ac:dyDescent="0.3">
      <c r="U39" s="263"/>
      <c r="Y39" s="258">
        <v>9</v>
      </c>
      <c r="Z39" s="296"/>
      <c r="AA39" s="283" t="str">
        <f t="shared" si="10"/>
        <v/>
      </c>
    </row>
    <row r="40" spans="1:27" x14ac:dyDescent="0.3">
      <c r="U40" s="263"/>
      <c r="Y40" s="258">
        <v>10</v>
      </c>
      <c r="Z40" s="296" t="str">
        <f>IFERROR(VLOOKUP(Y40,'[2]К-1ж'!$A$16:$E$38,5,0),"")</f>
        <v/>
      </c>
      <c r="AA40" s="283" t="str">
        <f t="shared" si="10"/>
        <v/>
      </c>
    </row>
    <row r="41" spans="1:27" x14ac:dyDescent="0.3">
      <c r="Y41" s="258">
        <v>11</v>
      </c>
      <c r="Z41" s="296" t="str">
        <f>IFERROR(VLOOKUP(Y41,'[2]К-1ж'!$A$16:$E$38,5,0),"")</f>
        <v/>
      </c>
      <c r="AA41" s="283" t="str">
        <f t="shared" si="10"/>
        <v/>
      </c>
    </row>
    <row r="42" spans="1:27" x14ac:dyDescent="0.3">
      <c r="Y42" s="258">
        <v>12</v>
      </c>
      <c r="Z42" s="296" t="str">
        <f>IFERROR(VLOOKUP(Y42,'[2]К-1ж'!$A$16:$E$38,5,0),"")</f>
        <v/>
      </c>
      <c r="AA42" s="283" t="str">
        <f t="shared" si="10"/>
        <v/>
      </c>
    </row>
    <row r="43" spans="1:27" x14ac:dyDescent="0.3">
      <c r="Y43" s="258">
        <v>13</v>
      </c>
      <c r="Z43" s="296" t="str">
        <f>IFERROR(VLOOKUP(Y43,'[2]К-1ж'!$A$16:$E$38,5,0),"")</f>
        <v/>
      </c>
      <c r="AA43" s="283" t="str">
        <f t="shared" si="10"/>
        <v/>
      </c>
    </row>
    <row r="44" spans="1:27" x14ac:dyDescent="0.3">
      <c r="Y44" s="258">
        <v>14</v>
      </c>
      <c r="Z44" s="296" t="str">
        <f>IFERROR(VLOOKUP(Y44,'[2]К-1ж'!$A$16:$E$38,5,0),"")</f>
        <v/>
      </c>
      <c r="AA44" s="283" t="str">
        <f t="shared" si="10"/>
        <v/>
      </c>
    </row>
    <row r="45" spans="1:27" x14ac:dyDescent="0.3">
      <c r="Y45" s="258">
        <v>15</v>
      </c>
      <c r="Z45" s="296" t="str">
        <f>IFERROR(VLOOKUP(Y45,'[2]К-1ж'!$A$16:$E$38,5,0),"")</f>
        <v/>
      </c>
      <c r="AA45" s="283" t="str">
        <f t="shared" si="10"/>
        <v/>
      </c>
    </row>
    <row r="46" spans="1:27" x14ac:dyDescent="0.3">
      <c r="Y46" s="258">
        <v>16</v>
      </c>
      <c r="Z46" s="296" t="str">
        <f>IFERROR(VLOOKUP(Y46,'[2]К-1ж'!$A$16:$E$38,5,0),"")</f>
        <v/>
      </c>
      <c r="AA46" s="283" t="str">
        <f t="shared" si="10"/>
        <v/>
      </c>
    </row>
    <row r="49" spans="13:23" s="181" customFormat="1" x14ac:dyDescent="0.3"/>
    <row r="50" spans="13:23" s="181" customFormat="1" x14ac:dyDescent="0.3"/>
    <row r="51" spans="13:23" s="181" customFormat="1" ht="20.25" x14ac:dyDescent="0.3">
      <c r="M51" s="265"/>
      <c r="N51" s="265"/>
      <c r="O51" s="265"/>
      <c r="P51" s="265"/>
      <c r="Q51" s="265"/>
      <c r="R51" s="265"/>
      <c r="S51" s="265"/>
      <c r="T51" s="265"/>
      <c r="U51" s="265"/>
      <c r="V51" s="265"/>
      <c r="W51" s="265"/>
    </row>
    <row r="52" spans="13:23" s="181" customFormat="1" ht="20.25" x14ac:dyDescent="0.3">
      <c r="M52" s="297" t="s">
        <v>61</v>
      </c>
      <c r="N52" s="265"/>
      <c r="O52" s="265"/>
      <c r="P52" s="265"/>
      <c r="Q52" s="265"/>
      <c r="R52" s="265"/>
      <c r="S52" s="265"/>
      <c r="T52" s="265"/>
      <c r="U52" s="267" t="str">
        <f>'[2]Квалификация Р-4'!H57</f>
        <v>Н.А.Дегтярев</v>
      </c>
      <c r="V52" s="265"/>
      <c r="W52" s="265"/>
    </row>
    <row r="53" spans="13:23" s="181" customFormat="1" ht="20.25" x14ac:dyDescent="0.3">
      <c r="M53" s="155"/>
      <c r="N53" s="265"/>
      <c r="O53" s="265"/>
      <c r="P53" s="265"/>
      <c r="Q53" s="265"/>
      <c r="R53" s="265"/>
      <c r="S53" s="265"/>
      <c r="T53" s="265"/>
      <c r="U53" s="265"/>
      <c r="V53" s="265"/>
      <c r="W53" s="265"/>
    </row>
    <row r="54" spans="13:23" s="181" customFormat="1" ht="20.25" x14ac:dyDescent="0.3">
      <c r="M54" s="155" t="s">
        <v>63</v>
      </c>
      <c r="N54" s="265"/>
      <c r="O54" s="265"/>
      <c r="P54" s="265"/>
      <c r="Q54" s="265"/>
      <c r="R54" s="265"/>
      <c r="S54" s="265"/>
      <c r="T54" s="265"/>
      <c r="U54" s="269" t="str">
        <f>'[2]Квалификация Р-4'!H59</f>
        <v>Н.В.Майманова</v>
      </c>
      <c r="V54" s="265"/>
      <c r="W54" s="265"/>
    </row>
    <row r="55" spans="13:23" s="181" customFormat="1" ht="20.25" x14ac:dyDescent="0.3">
      <c r="M55" s="265"/>
      <c r="N55" s="265"/>
      <c r="O55" s="265"/>
      <c r="P55" s="265"/>
      <c r="Q55" s="265"/>
      <c r="R55" s="265"/>
      <c r="S55" s="265"/>
      <c r="T55" s="265"/>
      <c r="U55" s="265"/>
      <c r="V55" s="265"/>
      <c r="W55" s="265"/>
    </row>
  </sheetData>
  <mergeCells count="17">
    <mergeCell ref="W15:X15"/>
    <mergeCell ref="Y29:AA29"/>
    <mergeCell ref="D9:AA9"/>
    <mergeCell ref="D10:E10"/>
    <mergeCell ref="Z10:AA10"/>
    <mergeCell ref="D11:E11"/>
    <mergeCell ref="Z11:AA11"/>
    <mergeCell ref="C14:F14"/>
    <mergeCell ref="K14:N14"/>
    <mergeCell ref="R14:U14"/>
    <mergeCell ref="W14:AA14"/>
    <mergeCell ref="D1:AA1"/>
    <mergeCell ref="D2:AA2"/>
    <mergeCell ref="D3:AA3"/>
    <mergeCell ref="D5:AA5"/>
    <mergeCell ref="D7:AA7"/>
    <mergeCell ref="D8:AA8"/>
  </mergeCells>
  <pageMargins left="0.7" right="0.7" top="0.75" bottom="0.75" header="0.3" footer="0.3"/>
  <pageSetup paperSize="9" scale="41" fitToHeight="0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53"/>
  <sheetViews>
    <sheetView topLeftCell="N7" zoomScale="75" zoomScaleNormal="75" workbookViewId="0">
      <selection activeCell="N39" sqref="N39"/>
    </sheetView>
  </sheetViews>
  <sheetFormatPr defaultRowHeight="18.75" x14ac:dyDescent="0.3"/>
  <cols>
    <col min="1" max="2" width="9.140625" style="181" hidden="1" customWidth="1"/>
    <col min="3" max="4" width="6" style="181" hidden="1" customWidth="1"/>
    <col min="5" max="5" width="23.28515625" style="181" hidden="1" customWidth="1"/>
    <col min="6" max="7" width="15.5703125" style="181" hidden="1" customWidth="1"/>
    <col min="8" max="8" width="4.7109375" style="181" hidden="1" customWidth="1"/>
    <col min="9" max="9" width="11.85546875" style="204" hidden="1" customWidth="1"/>
    <col min="10" max="10" width="8.85546875" style="257" hidden="1" customWidth="1"/>
    <col min="11" max="11" width="13.28515625" style="262" hidden="1" customWidth="1"/>
    <col min="12" max="12" width="13.28515625" style="262" customWidth="1"/>
    <col min="13" max="13" width="38.28515625" style="181" customWidth="1"/>
    <col min="14" max="14" width="18.85546875" style="181" customWidth="1"/>
    <col min="15" max="15" width="18.85546875" style="181" hidden="1" customWidth="1"/>
    <col min="16" max="16" width="5.140625" style="181" customWidth="1"/>
    <col min="17" max="18" width="5.140625" style="181" hidden="1" customWidth="1"/>
    <col min="19" max="19" width="5.140625" style="181" customWidth="1"/>
    <col min="20" max="20" width="38.28515625" style="181" customWidth="1"/>
    <col min="21" max="21" width="16.85546875" style="181" customWidth="1"/>
    <col min="22" max="22" width="4.140625" style="181" customWidth="1"/>
    <col min="23" max="23" width="38.28515625" style="181" customWidth="1"/>
    <col min="24" max="24" width="17" style="181" customWidth="1"/>
    <col min="25" max="25" width="16.28515625" style="181" customWidth="1"/>
    <col min="26" max="26" width="38.28515625" style="181" customWidth="1"/>
    <col min="27" max="27" width="24" style="181" customWidth="1"/>
    <col min="28" max="28" width="16.28515625" style="181" customWidth="1"/>
    <col min="29" max="29" width="11.140625" style="181" customWidth="1"/>
    <col min="30" max="30" width="16.85546875" style="181" customWidth="1"/>
    <col min="31" max="31" width="17.42578125" style="181" customWidth="1"/>
    <col min="32" max="32" width="13" style="181" customWidth="1"/>
    <col min="33" max="16384" width="9.140625" style="181"/>
  </cols>
  <sheetData>
    <row r="1" spans="1:30" s="145" customFormat="1" ht="20.25" x14ac:dyDescent="0.3">
      <c r="D1" s="146" t="str">
        <f>'[2]С-1м'!D1:AA1</f>
        <v>Комитет по молодежной политике, физической культуре и спорту Республики Алтай
РОО "Федерация гребного слалома, рафтинга и спортивного туризма Республики Алтай"</v>
      </c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146"/>
      <c r="S1" s="146"/>
      <c r="T1" s="146"/>
      <c r="U1" s="146"/>
      <c r="V1" s="146"/>
      <c r="W1" s="146"/>
      <c r="X1" s="146"/>
      <c r="Y1" s="146"/>
      <c r="Z1" s="146"/>
      <c r="AA1" s="146"/>
      <c r="AB1" s="147"/>
    </row>
    <row r="2" spans="1:30" s="145" customFormat="1" ht="20.25" x14ac:dyDescent="0.25"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148"/>
      <c r="W2" s="148"/>
      <c r="X2" s="148"/>
      <c r="Y2" s="148"/>
      <c r="Z2" s="148"/>
      <c r="AA2" s="148"/>
      <c r="AB2" s="149"/>
    </row>
    <row r="3" spans="1:30" s="145" customFormat="1" ht="20.25" x14ac:dyDescent="0.3">
      <c r="D3" s="146" t="str">
        <f>'[2]С-1м'!D3:AA3</f>
        <v>Открытый Чемпионат Республики Алтай в закрытых помещениях по гребному слалому "УЛАЛУ БАССПРИНТ-2017"</v>
      </c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  <c r="R3" s="146"/>
      <c r="S3" s="146"/>
      <c r="T3" s="146"/>
      <c r="U3" s="146"/>
      <c r="V3" s="146"/>
      <c r="W3" s="146"/>
      <c r="X3" s="146"/>
      <c r="Y3" s="146"/>
      <c r="Z3" s="146"/>
      <c r="AA3" s="146"/>
      <c r="AB3" s="151"/>
    </row>
    <row r="4" spans="1:30" s="145" customFormat="1" ht="20.25" x14ac:dyDescent="0.3">
      <c r="D4" s="152"/>
      <c r="E4" s="153"/>
      <c r="F4" s="153"/>
      <c r="G4" s="153"/>
      <c r="H4" s="153"/>
      <c r="I4" s="154"/>
      <c r="J4" s="154"/>
      <c r="K4" s="153"/>
      <c r="L4" s="153"/>
      <c r="M4" s="153"/>
      <c r="N4" s="153"/>
      <c r="O4" s="153"/>
      <c r="P4" s="153"/>
      <c r="Q4" s="153"/>
      <c r="R4" s="153"/>
      <c r="S4" s="153"/>
      <c r="T4" s="153"/>
      <c r="U4" s="153"/>
      <c r="V4" s="155"/>
      <c r="W4" s="155"/>
      <c r="X4" s="155"/>
      <c r="Y4" s="155"/>
      <c r="Z4" s="155"/>
      <c r="AA4" s="155"/>
    </row>
    <row r="5" spans="1:30" s="145" customFormat="1" ht="20.25" x14ac:dyDescent="0.25">
      <c r="D5" s="156"/>
      <c r="E5" s="156"/>
      <c r="F5" s="156"/>
      <c r="G5" s="156"/>
      <c r="H5" s="156"/>
      <c r="I5" s="156"/>
      <c r="J5" s="156"/>
      <c r="K5" s="156"/>
      <c r="L5" s="156"/>
      <c r="M5" s="156"/>
      <c r="N5" s="156"/>
      <c r="O5" s="156"/>
      <c r="P5" s="156"/>
      <c r="Q5" s="156"/>
      <c r="R5" s="156"/>
      <c r="S5" s="156"/>
      <c r="T5" s="156"/>
      <c r="U5" s="156"/>
      <c r="V5" s="156"/>
      <c r="W5" s="156"/>
      <c r="X5" s="156"/>
      <c r="Y5" s="156"/>
      <c r="Z5" s="156"/>
      <c r="AA5" s="156"/>
      <c r="AB5" s="157"/>
      <c r="AC5" s="157"/>
      <c r="AD5" s="157"/>
    </row>
    <row r="6" spans="1:30" s="145" customFormat="1" ht="20.25" x14ac:dyDescent="0.3">
      <c r="D6" s="152"/>
      <c r="E6" s="153"/>
      <c r="F6" s="153"/>
      <c r="G6" s="153"/>
      <c r="H6" s="153"/>
      <c r="I6" s="154"/>
      <c r="J6" s="154"/>
      <c r="K6" s="153"/>
      <c r="L6" s="153"/>
      <c r="M6" s="153"/>
      <c r="N6" s="153"/>
      <c r="O6" s="153"/>
      <c r="P6" s="153"/>
      <c r="Q6" s="153"/>
      <c r="R6" s="153"/>
      <c r="S6" s="153"/>
      <c r="T6" s="153"/>
      <c r="U6" s="153"/>
      <c r="V6" s="155"/>
      <c r="W6" s="155"/>
      <c r="X6" s="155"/>
      <c r="Y6" s="155"/>
      <c r="Z6" s="155"/>
      <c r="AA6" s="155"/>
    </row>
    <row r="7" spans="1:30" s="145" customFormat="1" ht="20.25" x14ac:dyDescent="0.3">
      <c r="D7" s="158" t="s">
        <v>89</v>
      </c>
      <c r="E7" s="158"/>
      <c r="F7" s="158"/>
      <c r="G7" s="158"/>
      <c r="H7" s="158"/>
      <c r="I7" s="158"/>
      <c r="J7" s="158"/>
      <c r="K7" s="158"/>
      <c r="L7" s="158"/>
      <c r="M7" s="158"/>
      <c r="N7" s="158"/>
      <c r="O7" s="158"/>
      <c r="P7" s="158"/>
      <c r="Q7" s="158"/>
      <c r="R7" s="158"/>
      <c r="S7" s="158"/>
      <c r="T7" s="158"/>
      <c r="U7" s="158"/>
      <c r="V7" s="158"/>
      <c r="W7" s="158"/>
      <c r="X7" s="158"/>
      <c r="Y7" s="158"/>
      <c r="Z7" s="158"/>
      <c r="AA7" s="158"/>
      <c r="AB7" s="159"/>
    </row>
    <row r="8" spans="1:30" s="145" customFormat="1" ht="20.25" x14ac:dyDescent="0.3">
      <c r="D8" s="160" t="s">
        <v>90</v>
      </c>
      <c r="E8" s="160"/>
      <c r="F8" s="160"/>
      <c r="G8" s="160"/>
      <c r="H8" s="160"/>
      <c r="I8" s="160"/>
      <c r="J8" s="160"/>
      <c r="K8" s="160"/>
      <c r="L8" s="160"/>
      <c r="M8" s="160"/>
      <c r="N8" s="160"/>
      <c r="O8" s="160"/>
      <c r="P8" s="160"/>
      <c r="Q8" s="160"/>
      <c r="R8" s="160"/>
      <c r="S8" s="160"/>
      <c r="T8" s="160"/>
      <c r="U8" s="160"/>
      <c r="V8" s="160"/>
      <c r="W8" s="160"/>
      <c r="X8" s="160"/>
      <c r="Y8" s="160"/>
      <c r="Z8" s="160"/>
      <c r="AA8" s="160"/>
      <c r="AB8" s="161"/>
    </row>
    <row r="9" spans="1:30" s="145" customFormat="1" ht="20.25" x14ac:dyDescent="0.3">
      <c r="D9" s="162" t="s">
        <v>43</v>
      </c>
      <c r="E9" s="162"/>
      <c r="F9" s="162"/>
      <c r="G9" s="162"/>
      <c r="H9" s="162"/>
      <c r="I9" s="162"/>
      <c r="J9" s="162"/>
      <c r="K9" s="162"/>
      <c r="L9" s="162"/>
      <c r="M9" s="162"/>
      <c r="N9" s="162"/>
      <c r="O9" s="162"/>
      <c r="P9" s="162"/>
      <c r="Q9" s="162"/>
      <c r="R9" s="162"/>
      <c r="S9" s="162"/>
      <c r="T9" s="162"/>
      <c r="U9" s="162"/>
      <c r="V9" s="162"/>
      <c r="W9" s="162"/>
      <c r="X9" s="162"/>
      <c r="Y9" s="162"/>
      <c r="Z9" s="162"/>
      <c r="AA9" s="162"/>
      <c r="AB9" s="163"/>
    </row>
    <row r="10" spans="1:30" s="145" customFormat="1" ht="20.25" x14ac:dyDescent="0.3">
      <c r="D10" s="155"/>
      <c r="E10" s="155"/>
      <c r="F10" s="166"/>
      <c r="G10" s="166"/>
      <c r="H10" s="166"/>
      <c r="I10" s="167"/>
      <c r="J10" s="167"/>
      <c r="K10" s="166"/>
      <c r="L10" s="166"/>
      <c r="M10" s="164" t="str">
        <f>'[2]С-1м'!D10</f>
        <v>27 января 2017г.</v>
      </c>
      <c r="N10" s="165"/>
      <c r="O10" s="166"/>
      <c r="P10" s="166"/>
      <c r="Q10" s="166"/>
      <c r="R10" s="166"/>
      <c r="S10" s="166"/>
      <c r="T10" s="166"/>
      <c r="U10" s="166"/>
      <c r="V10" s="166"/>
      <c r="W10" s="155"/>
      <c r="X10" s="168"/>
      <c r="Y10" s="168"/>
      <c r="Z10" s="165" t="str">
        <f>'[2]С-1м'!Z10:AA10</f>
        <v>г. Горно-Алтайск, Республика Алтай</v>
      </c>
      <c r="AA10" s="165"/>
    </row>
    <row r="11" spans="1:30" s="145" customFormat="1" x14ac:dyDescent="0.3">
      <c r="F11" s="170"/>
      <c r="G11" s="170"/>
      <c r="H11" s="170"/>
      <c r="I11" s="171"/>
      <c r="J11" s="171"/>
      <c r="K11" s="172"/>
      <c r="L11" s="172"/>
      <c r="M11" s="169" t="s">
        <v>92</v>
      </c>
      <c r="N11" s="169"/>
      <c r="O11" s="170"/>
      <c r="P11" s="170"/>
      <c r="Q11" s="170"/>
      <c r="R11" s="170"/>
      <c r="S11" s="170"/>
      <c r="T11" s="170"/>
      <c r="U11" s="170"/>
      <c r="V11" s="170"/>
      <c r="Y11" s="173"/>
      <c r="Z11" s="174" t="s">
        <v>93</v>
      </c>
      <c r="AA11" s="174"/>
    </row>
    <row r="12" spans="1:30" s="175" customFormat="1" x14ac:dyDescent="0.3">
      <c r="C12" s="176"/>
      <c r="D12" s="176"/>
      <c r="I12" s="178"/>
      <c r="J12" s="179"/>
      <c r="K12" s="176"/>
      <c r="L12" s="176"/>
      <c r="M12" s="284"/>
    </row>
    <row r="14" spans="1:30" x14ac:dyDescent="0.3">
      <c r="C14" s="182" t="s">
        <v>94</v>
      </c>
      <c r="D14" s="182"/>
      <c r="E14" s="182"/>
      <c r="F14" s="182"/>
      <c r="G14" s="183"/>
      <c r="H14" s="184"/>
      <c r="I14" s="185"/>
      <c r="J14" s="185"/>
      <c r="K14" s="186" t="s">
        <v>95</v>
      </c>
      <c r="L14" s="186"/>
      <c r="M14" s="186"/>
      <c r="N14" s="186"/>
      <c r="O14" s="183"/>
      <c r="P14" s="184"/>
      <c r="Q14" s="183"/>
      <c r="R14" s="187" t="s">
        <v>96</v>
      </c>
      <c r="S14" s="188"/>
      <c r="T14" s="188"/>
      <c r="U14" s="189"/>
      <c r="V14" s="183"/>
      <c r="W14" s="186" t="s">
        <v>97</v>
      </c>
      <c r="X14" s="186"/>
      <c r="Y14" s="186"/>
      <c r="Z14" s="186"/>
      <c r="AA14" s="186"/>
      <c r="AB14" s="190"/>
    </row>
    <row r="15" spans="1:30" ht="19.5" thickBot="1" x14ac:dyDescent="0.35">
      <c r="C15" s="191"/>
      <c r="D15" s="192"/>
      <c r="E15" s="193" t="s">
        <v>98</v>
      </c>
      <c r="F15" s="194"/>
      <c r="G15" s="190"/>
      <c r="H15" s="195"/>
      <c r="I15" s="185"/>
      <c r="J15" s="196"/>
      <c r="K15" s="196"/>
      <c r="L15" s="298"/>
      <c r="M15" s="183"/>
      <c r="N15" s="183"/>
      <c r="O15" s="183"/>
      <c r="P15" s="183"/>
      <c r="Q15" s="183"/>
      <c r="R15" s="183"/>
      <c r="S15" s="183"/>
      <c r="T15" s="183"/>
      <c r="U15" s="183"/>
      <c r="V15" s="197"/>
      <c r="W15" s="198"/>
      <c r="X15" s="198"/>
      <c r="Y15" s="183"/>
      <c r="Z15" s="183"/>
      <c r="AA15" s="183"/>
      <c r="AB15" s="183"/>
    </row>
    <row r="16" spans="1:30" x14ac:dyDescent="0.3">
      <c r="A16" s="199">
        <f>IFERROR(RANK(G16,$G$16:$G$38,1),0)+8</f>
        <v>8</v>
      </c>
      <c r="B16" s="181">
        <v>2</v>
      </c>
      <c r="C16" s="200">
        <f>HLOOKUP('[2]Сетка (2)'!$T$2,'[2]Сетка (2)'!$A$3:$Q$19,B16,FALSE)</f>
        <v>0</v>
      </c>
      <c r="D16" s="200" t="str">
        <f>IF(C16=0,"",C16)</f>
        <v/>
      </c>
      <c r="E16" s="200" t="str">
        <f>IF(C16=0,"",(VLOOKUP(C16,'[2]Квалификация на печать (2)'!$B$52:$C$67,2,0)))</f>
        <v/>
      </c>
      <c r="F16" s="299"/>
      <c r="G16" s="202" t="str">
        <f>IF(F16&gt;F17,F16,"")</f>
        <v/>
      </c>
      <c r="H16" s="203"/>
      <c r="J16" s="205"/>
      <c r="K16" s="205"/>
      <c r="L16" s="300"/>
      <c r="V16" s="183"/>
      <c r="W16" s="208"/>
      <c r="X16" s="209"/>
      <c r="Y16" s="209"/>
      <c r="Z16" s="209"/>
      <c r="AA16" s="209"/>
      <c r="AB16" s="209"/>
    </row>
    <row r="17" spans="1:28" x14ac:dyDescent="0.3">
      <c r="A17" s="199">
        <f>IFERROR(RANK(G17,$G$16:$G$38,1),0)+8</f>
        <v>8</v>
      </c>
      <c r="B17" s="181">
        <v>3</v>
      </c>
      <c r="C17" s="200">
        <f>HLOOKUP('[2]Сетка (2)'!$T$2,'[2]Сетка (2)'!$A$3:$Q$19,B17,FALSE)</f>
        <v>0</v>
      </c>
      <c r="D17" s="200" t="str">
        <f>IF(C17=0,"",C17)</f>
        <v/>
      </c>
      <c r="E17" s="200" t="str">
        <f>IF(C17=0,"",(VLOOKUP(C17,'[2]Квалификация на печать (2)'!$B$52:$C$67,2,0)))</f>
        <v/>
      </c>
      <c r="F17" s="286"/>
      <c r="G17" s="202" t="str">
        <f>IF(F16&lt;F17,F17,"")</f>
        <v/>
      </c>
      <c r="H17" s="210"/>
      <c r="I17" s="211"/>
      <c r="J17" s="205"/>
      <c r="K17" s="191"/>
      <c r="L17" s="191"/>
      <c r="M17" s="193" t="s">
        <v>98</v>
      </c>
      <c r="N17" s="194"/>
      <c r="O17" s="190"/>
      <c r="V17" s="209"/>
      <c r="W17" s="208"/>
      <c r="X17" s="209"/>
      <c r="Y17" s="209"/>
      <c r="Z17" s="209"/>
      <c r="AA17" s="209"/>
      <c r="AB17" s="209"/>
    </row>
    <row r="18" spans="1:28" ht="19.5" thickBot="1" x14ac:dyDescent="0.35">
      <c r="C18" s="191"/>
      <c r="D18" s="192"/>
      <c r="E18" s="193" t="s">
        <v>99</v>
      </c>
      <c r="F18" s="194"/>
      <c r="G18" s="190"/>
      <c r="H18" s="203"/>
      <c r="I18" s="199">
        <f>IFERROR(RANK(O18,$O$18:$O$37,1),0)+4</f>
        <v>4</v>
      </c>
      <c r="J18" s="205">
        <v>2</v>
      </c>
      <c r="K18" s="301">
        <f>HLOOKUP('[2]Сетка (2)'!$T$2,'[2]Сетка (2)'!$A$25:$Q$33,J18,FALSE)</f>
        <v>0</v>
      </c>
      <c r="L18" s="212">
        <f>IF(K18=0,MIN(D16:D17),K18)</f>
        <v>0</v>
      </c>
      <c r="M18" s="200" t="str">
        <f>IF(K18=0,IF(F16&gt;F17,E17,E16),VLOOKUP(K18,'[2]Квалификация на печать (2)'!$B$52:$C$67,2,0))</f>
        <v/>
      </c>
      <c r="N18" s="302"/>
      <c r="O18" s="202" t="str">
        <f>IF(N18&gt;N19,N18,"")</f>
        <v/>
      </c>
      <c r="P18" s="213"/>
      <c r="Q18" s="213"/>
      <c r="R18" s="213"/>
      <c r="S18" s="213"/>
      <c r="T18" s="214" t="s">
        <v>100</v>
      </c>
      <c r="U18" s="183"/>
      <c r="V18" s="209"/>
      <c r="W18" s="197"/>
      <c r="X18" s="197"/>
      <c r="Y18" s="197"/>
      <c r="Z18" s="197"/>
    </row>
    <row r="19" spans="1:28" ht="19.5" thickBot="1" x14ac:dyDescent="0.35">
      <c r="A19" s="199">
        <f t="shared" ref="A19:A20" si="0">IFERROR(RANK(G19,$G$16:$G$38,1),0)+8</f>
        <v>8</v>
      </c>
      <c r="B19" s="181">
        <v>4</v>
      </c>
      <c r="C19" s="200">
        <f>HLOOKUP('[2]Сетка (2)'!$T$2,'[2]Сетка (2)'!$A$3:$Q$19,B19,FALSE)</f>
        <v>0</v>
      </c>
      <c r="D19" s="200" t="str">
        <f t="shared" ref="D19:D20" si="1">IF(C19=0,"",C19)</f>
        <v/>
      </c>
      <c r="E19" s="200" t="str">
        <f>IF(C19=0,"",(VLOOKUP(C19,'[2]Квалификация на печать (2)'!$B$52:$C$67,2,0)))</f>
        <v/>
      </c>
      <c r="F19" s="286"/>
      <c r="G19" s="202" t="str">
        <f>IF(F19&gt;F20,F19,"")</f>
        <v/>
      </c>
      <c r="H19" s="203"/>
      <c r="I19" s="199">
        <f>IFERROR(RANK(O19,$O$18:$O$37,1),0)+4</f>
        <v>4</v>
      </c>
      <c r="J19" s="205">
        <v>3</v>
      </c>
      <c r="K19" s="301">
        <f>HLOOKUP('[2]Сетка (2)'!$T$2,'[2]Сетка (2)'!$A$25:$Q$33,J19,FALSE)</f>
        <v>0</v>
      </c>
      <c r="L19" s="212">
        <f>IF(K19=0,MIN(D19:D20),K19)</f>
        <v>0</v>
      </c>
      <c r="M19" s="200" t="str">
        <f>IF(K19=0,IF(F19&gt;F20,E20,E19),VLOOKUP(K19,'[2]Квалификация на печать (2)'!$B$52:$C$67,2,0))</f>
        <v/>
      </c>
      <c r="N19" s="302"/>
      <c r="O19" s="202" t="str">
        <f>IF(N18&lt;N19,N19,"")</f>
        <v/>
      </c>
      <c r="P19" s="209"/>
      <c r="Q19" s="209"/>
      <c r="R19" s="209"/>
      <c r="S19" s="209"/>
      <c r="T19" s="215"/>
      <c r="U19" s="216"/>
      <c r="V19" s="217"/>
      <c r="W19" s="217"/>
      <c r="X19" s="217"/>
      <c r="Y19" s="217"/>
      <c r="Z19" s="214" t="s">
        <v>100</v>
      </c>
    </row>
    <row r="20" spans="1:28" ht="19.5" thickBot="1" x14ac:dyDescent="0.35">
      <c r="A20" s="199">
        <f t="shared" si="0"/>
        <v>8</v>
      </c>
      <c r="B20" s="181">
        <v>5</v>
      </c>
      <c r="C20" s="200">
        <f>HLOOKUP('[2]Сетка (2)'!$T$2,'[2]Сетка (2)'!$A$3:$Q$19,B20,FALSE)</f>
        <v>0</v>
      </c>
      <c r="D20" s="200" t="str">
        <f t="shared" si="1"/>
        <v/>
      </c>
      <c r="E20" s="200" t="str">
        <f>IF(C20=0,"",(VLOOKUP(C20,'[2]Квалификация на печать (2)'!$B$52:$C$67,2,0)))</f>
        <v/>
      </c>
      <c r="F20" s="286"/>
      <c r="G20" s="202" t="str">
        <f>IF(F19&lt;F20,F20,"")</f>
        <v/>
      </c>
      <c r="H20" s="218"/>
      <c r="J20" s="219"/>
      <c r="K20" s="219"/>
      <c r="L20" s="300"/>
      <c r="P20" s="184"/>
      <c r="Q20" s="183"/>
      <c r="R20" s="191"/>
      <c r="S20" s="192"/>
      <c r="T20" s="193" t="s">
        <v>98</v>
      </c>
      <c r="U20" s="194"/>
      <c r="V20" s="221"/>
      <c r="W20" s="222" t="s">
        <v>102</v>
      </c>
      <c r="Z20" s="223"/>
    </row>
    <row r="21" spans="1:28" ht="19.5" thickBot="1" x14ac:dyDescent="0.35">
      <c r="C21" s="191"/>
      <c r="D21" s="192"/>
      <c r="E21" s="193" t="s">
        <v>103</v>
      </c>
      <c r="F21" s="194"/>
      <c r="G21" s="190"/>
      <c r="H21" s="224"/>
      <c r="I21" s="225"/>
      <c r="J21" s="226"/>
      <c r="K21" s="226"/>
      <c r="L21" s="303"/>
      <c r="M21" s="228"/>
      <c r="N21" s="209"/>
      <c r="O21" s="209"/>
      <c r="P21" s="209"/>
      <c r="Q21" s="209">
        <v>2</v>
      </c>
      <c r="R21" s="212">
        <f>HLOOKUP('[2]Сетка (2)'!$T$2,'[2]Сетка (2)'!$A$38:$Q$42,Q21,FALSE)</f>
        <v>4</v>
      </c>
      <c r="S21" s="212">
        <f>IF(R21=0,MIN(L18:L19),R21)</f>
        <v>4</v>
      </c>
      <c r="T21" s="200" t="str">
        <f>IF(R21=0,IF(N18&gt;N19,M19,M18),VLOOKUP(R21,'[2]Квалификация на печать (2)'!$B$52:$C$67,2,0))</f>
        <v>45, Соколова Виктория</v>
      </c>
      <c r="U21" s="304" t="s">
        <v>138</v>
      </c>
      <c r="W21" s="215"/>
      <c r="Z21" s="229"/>
    </row>
    <row r="22" spans="1:28" x14ac:dyDescent="0.3">
      <c r="A22" s="199">
        <f t="shared" ref="A22:A23" si="2">IFERROR(RANK(G22,$G$16:$G$38,1),0)+8</f>
        <v>8</v>
      </c>
      <c r="B22" s="181">
        <v>6</v>
      </c>
      <c r="C22" s="200">
        <f>HLOOKUP('[2]Сетка (2)'!$T$2,'[2]Сетка (2)'!$A$3:$Q$19,B22,FALSE)</f>
        <v>0</v>
      </c>
      <c r="D22" s="200" t="str">
        <f t="shared" ref="D22:D23" si="3">IF(C22=0,"",C22)</f>
        <v/>
      </c>
      <c r="E22" s="200" t="str">
        <f>IF(C22=0,"",(VLOOKUP(C22,'[2]Квалификация на печать (2)'!$B$52:$C$67,2,0)))</f>
        <v/>
      </c>
      <c r="F22" s="286"/>
      <c r="G22" s="202" t="str">
        <f>IF(F22&gt;F23,F22,"")</f>
        <v/>
      </c>
      <c r="H22" s="203"/>
      <c r="J22" s="205"/>
      <c r="K22" s="205"/>
      <c r="L22" s="300"/>
      <c r="P22" s="209"/>
      <c r="Q22" s="209">
        <v>3</v>
      </c>
      <c r="R22" s="212">
        <f>HLOOKUP('[2]Сетка (2)'!$T$2,'[2]Сетка (2)'!$A$38:$Q$42,Q22,FALSE)</f>
        <v>2</v>
      </c>
      <c r="S22" s="212">
        <f>IF(R22=0,MIN(L24:L25),R22)</f>
        <v>2</v>
      </c>
      <c r="T22" s="200" t="str">
        <f>IF(R22=0,IF(N24&gt;N25,M25,M24),VLOOKUP(R22,'[2]Квалификация на печать (2)'!$B$52:$C$67,2,0))</f>
        <v>46, Прасова Татьяна</v>
      </c>
      <c r="U22" s="304">
        <v>66.459999999999994</v>
      </c>
      <c r="V22" s="183"/>
      <c r="W22" s="230" t="s">
        <v>104</v>
      </c>
      <c r="X22" s="194"/>
      <c r="Y22" s="183"/>
      <c r="Z22" s="230" t="s">
        <v>105</v>
      </c>
      <c r="AA22" s="231"/>
    </row>
    <row r="23" spans="1:28" ht="19.5" thickBot="1" x14ac:dyDescent="0.35">
      <c r="A23" s="199">
        <f t="shared" si="2"/>
        <v>8</v>
      </c>
      <c r="B23" s="181">
        <v>7</v>
      </c>
      <c r="C23" s="200">
        <f>HLOOKUP('[2]Сетка (2)'!$T$2,'[2]Сетка (2)'!$A$3:$Q$19,B23,FALSE)</f>
        <v>0</v>
      </c>
      <c r="D23" s="200" t="str">
        <f t="shared" si="3"/>
        <v/>
      </c>
      <c r="E23" s="200" t="str">
        <f>IF(C23=0,"",(VLOOKUP(C23,'[2]Квалификация на печать (2)'!$B$52:$C$67,2,0)))</f>
        <v/>
      </c>
      <c r="F23" s="286"/>
      <c r="G23" s="202" t="str">
        <f>IF(F22&lt;F23,F23,"")</f>
        <v/>
      </c>
      <c r="H23" s="210"/>
      <c r="I23" s="211"/>
      <c r="J23" s="205"/>
      <c r="K23" s="191"/>
      <c r="L23" s="191"/>
      <c r="M23" s="193" t="s">
        <v>99</v>
      </c>
      <c r="N23" s="194"/>
      <c r="O23" s="190"/>
      <c r="P23" s="232"/>
      <c r="Q23" s="233"/>
      <c r="R23" s="233"/>
      <c r="S23" s="233"/>
      <c r="T23" s="234" t="s">
        <v>100</v>
      </c>
      <c r="V23" s="209"/>
      <c r="W23" s="235" t="str">
        <f>IF(U21&lt;U22,T22,T21)</f>
        <v>45, Соколова Виктория</v>
      </c>
      <c r="X23" s="304">
        <v>126.86</v>
      </c>
      <c r="Y23" s="209"/>
      <c r="Z23" s="235" t="str">
        <f>IF(U21&gt;U22,T22,T21)</f>
        <v>46, Прасова Татьяна</v>
      </c>
      <c r="AA23" s="304">
        <v>92.89</v>
      </c>
    </row>
    <row r="24" spans="1:28" x14ac:dyDescent="0.3">
      <c r="C24" s="191"/>
      <c r="D24" s="192"/>
      <c r="E24" s="193" t="s">
        <v>108</v>
      </c>
      <c r="F24" s="194"/>
      <c r="G24" s="190"/>
      <c r="H24" s="203"/>
      <c r="I24" s="199">
        <f>IFERROR(RANK(O24,$O$18:$O$37,1),0)+4</f>
        <v>4</v>
      </c>
      <c r="J24" s="205">
        <v>4</v>
      </c>
      <c r="K24" s="301">
        <f>HLOOKUP('[2]Сетка (2)'!$T$2,'[2]Сетка (2)'!$A$25:$Q$33,J24,FALSE)</f>
        <v>0</v>
      </c>
      <c r="L24" s="212">
        <f>IF(K24=0,MIN(D22:D23),K24)</f>
        <v>0</v>
      </c>
      <c r="M24" s="200" t="str">
        <f>IF(K24=0,IF(F22&gt;F23,E23,E22),VLOOKUP(K24,'[2]Квалификация на печать (2)'!$B$52:$C$67,2,0))</f>
        <v/>
      </c>
      <c r="N24" s="302"/>
      <c r="O24" s="202" t="str">
        <f>IF(N24&gt;N25,N24,"")</f>
        <v/>
      </c>
      <c r="P24" s="209"/>
      <c r="Q24" s="209"/>
      <c r="R24" s="209"/>
      <c r="S24" s="209"/>
      <c r="V24" s="209"/>
      <c r="W24" s="236" t="str">
        <f>IF(U33&lt;U34,T34,T33)</f>
        <v>43, Амосова Алена</v>
      </c>
      <c r="X24" s="304">
        <v>100.21</v>
      </c>
      <c r="Y24" s="209"/>
      <c r="Z24" s="235" t="str">
        <f>IF(U33&gt;U34,T34,T33)</f>
        <v>44, Третьякова Светлана</v>
      </c>
      <c r="AA24" s="304">
        <v>73.7</v>
      </c>
    </row>
    <row r="25" spans="1:28" x14ac:dyDescent="0.3">
      <c r="A25" s="199">
        <f t="shared" ref="A25:A26" si="4">IFERROR(RANK(G25,$G$16:$G$38,1),0)+8</f>
        <v>8</v>
      </c>
      <c r="B25" s="181">
        <v>8</v>
      </c>
      <c r="C25" s="200">
        <f>HLOOKUP('[2]Сетка (2)'!$T$2,'[2]Сетка (2)'!$A$3:$Q$19,B25,FALSE)</f>
        <v>0</v>
      </c>
      <c r="D25" s="200" t="str">
        <f t="shared" ref="D25:D26" si="5">IF(C25=0,"",C25)</f>
        <v/>
      </c>
      <c r="E25" s="200" t="str">
        <f>IF(C25=0,"",(VLOOKUP(C25,'[2]Квалификация на печать (2)'!$B$52:$C$67,2,0)))</f>
        <v/>
      </c>
      <c r="F25" s="286"/>
      <c r="G25" s="202" t="str">
        <f>IF(F25&gt;F26,F25,"")</f>
        <v/>
      </c>
      <c r="H25" s="203"/>
      <c r="I25" s="199">
        <f>IFERROR(RANK(O25,$O$18:$O$37,1),0)+4</f>
        <v>4</v>
      </c>
      <c r="J25" s="205">
        <v>5</v>
      </c>
      <c r="K25" s="301">
        <f>HLOOKUP('[2]Сетка (2)'!$T$2,'[2]Сетка (2)'!$A$25:$Q$33,J25,FALSE)</f>
        <v>0</v>
      </c>
      <c r="L25" s="212">
        <f>IF(K25=0,MIN(D25:D26),K25)</f>
        <v>0</v>
      </c>
      <c r="M25" s="200" t="str">
        <f>IF(K25=0,IF(F25&gt;F26,E26,E25),VLOOKUP(K25,'[2]Квалификация на печать (2)'!$B$52:$C$67,2,0))</f>
        <v/>
      </c>
      <c r="N25" s="302"/>
      <c r="O25" s="202" t="str">
        <f>IF(N24&lt;N25,N25,"")</f>
        <v/>
      </c>
      <c r="V25" s="209"/>
      <c r="W25" s="237"/>
      <c r="X25" s="208"/>
      <c r="Y25" s="208"/>
      <c r="Z25" s="305"/>
      <c r="AA25" s="208"/>
    </row>
    <row r="26" spans="1:28" ht="19.5" thickBot="1" x14ac:dyDescent="0.35">
      <c r="A26" s="199">
        <f t="shared" si="4"/>
        <v>8</v>
      </c>
      <c r="B26" s="181">
        <v>9</v>
      </c>
      <c r="C26" s="200">
        <f>HLOOKUP('[2]Сетка (2)'!$T$2,'[2]Сетка (2)'!$A$3:$Q$19,B26,FALSE)</f>
        <v>0</v>
      </c>
      <c r="D26" s="200" t="str">
        <f t="shared" si="5"/>
        <v/>
      </c>
      <c r="E26" s="200" t="str">
        <f>IF(C26=0,"",(VLOOKUP(C26,'[2]Квалификация на печать (2)'!$B$52:$C$67,2,0)))</f>
        <v/>
      </c>
      <c r="F26" s="286"/>
      <c r="G26" s="202" t="str">
        <f>IF(F25&lt;F26,F26,"")</f>
        <v/>
      </c>
      <c r="H26" s="218"/>
      <c r="J26" s="219"/>
      <c r="K26" s="219"/>
      <c r="L26" s="300"/>
      <c r="V26" s="209"/>
      <c r="W26" s="238" t="s">
        <v>102</v>
      </c>
      <c r="X26" s="208"/>
      <c r="Y26" s="208"/>
      <c r="Z26" s="239"/>
      <c r="AA26" s="208"/>
    </row>
    <row r="27" spans="1:28" ht="19.5" thickBot="1" x14ac:dyDescent="0.35">
      <c r="C27" s="191"/>
      <c r="D27" s="192"/>
      <c r="E27" s="193" t="s">
        <v>109</v>
      </c>
      <c r="F27" s="194"/>
      <c r="G27" s="190"/>
      <c r="H27" s="224"/>
      <c r="J27" s="226"/>
      <c r="K27" s="226"/>
      <c r="L27" s="300"/>
      <c r="V27" s="239"/>
      <c r="W27" s="208"/>
      <c r="X27" s="241"/>
      <c r="Y27" s="241"/>
      <c r="Z27" s="242" t="s">
        <v>100</v>
      </c>
      <c r="AA27" s="208"/>
    </row>
    <row r="28" spans="1:28" x14ac:dyDescent="0.3">
      <c r="A28" s="199">
        <f t="shared" ref="A28:A29" si="6">IFERROR(RANK(G28,$G$16:$G$38,1),0)+8</f>
        <v>8</v>
      </c>
      <c r="B28" s="181">
        <v>10</v>
      </c>
      <c r="C28" s="200">
        <f>HLOOKUP('[2]Сетка (2)'!$T$2,'[2]Сетка (2)'!$A$3:$Q$19,B28,FALSE)</f>
        <v>0</v>
      </c>
      <c r="D28" s="200" t="str">
        <f>IF(C28=0,"",C28)</f>
        <v/>
      </c>
      <c r="E28" s="200" t="str">
        <f>IF(C28=0,"",(VLOOKUP(C28,'[2]Квалификация на печать (2)'!$B$52:$C$67,2,0)))</f>
        <v/>
      </c>
      <c r="F28" s="286"/>
      <c r="G28" s="202" t="str">
        <f>IF(F28&gt;F29,F28,"")</f>
        <v/>
      </c>
      <c r="H28" s="203"/>
      <c r="J28" s="205"/>
      <c r="K28" s="205"/>
      <c r="L28" s="300"/>
      <c r="V28" s="239"/>
      <c r="W28" s="239"/>
      <c r="X28" s="208"/>
      <c r="Y28" s="208"/>
      <c r="Z28" s="208"/>
      <c r="AA28" s="208"/>
    </row>
    <row r="29" spans="1:28" x14ac:dyDescent="0.3">
      <c r="A29" s="199">
        <f t="shared" si="6"/>
        <v>8</v>
      </c>
      <c r="B29" s="181">
        <v>11</v>
      </c>
      <c r="C29" s="200">
        <f>HLOOKUP('[2]Сетка (2)'!$T$2,'[2]Сетка (2)'!$A$3:$Q$19,B29,FALSE)</f>
        <v>0</v>
      </c>
      <c r="D29" s="200" t="str">
        <f>IF(C29=0,"",C29)</f>
        <v/>
      </c>
      <c r="E29" s="200" t="str">
        <f>IF(C29=0,"",(VLOOKUP(C29,'[2]Квалификация на печать (2)'!$B$52:$C$67,2,0)))</f>
        <v/>
      </c>
      <c r="F29" s="286"/>
      <c r="G29" s="202" t="str">
        <f>IF(F28&lt;F29,F29,"")</f>
        <v/>
      </c>
      <c r="H29" s="243"/>
      <c r="I29" s="211"/>
      <c r="J29" s="205"/>
      <c r="K29" s="191"/>
      <c r="L29" s="191"/>
      <c r="M29" s="193" t="s">
        <v>103</v>
      </c>
      <c r="N29" s="194"/>
      <c r="O29" s="190"/>
      <c r="V29" s="239"/>
      <c r="W29" s="239"/>
      <c r="X29" s="208"/>
    </row>
    <row r="30" spans="1:28" ht="19.5" thickBot="1" x14ac:dyDescent="0.35">
      <c r="C30" s="191"/>
      <c r="D30" s="192"/>
      <c r="E30" s="193" t="s">
        <v>112</v>
      </c>
      <c r="F30" s="194"/>
      <c r="G30" s="190"/>
      <c r="H30" s="203"/>
      <c r="I30" s="199">
        <f>IFERROR(RANK(O30,$O$18:$O$37,1),0)+4</f>
        <v>4</v>
      </c>
      <c r="J30" s="205">
        <v>6</v>
      </c>
      <c r="K30" s="301">
        <f>HLOOKUP('[2]Сетка (2)'!$T$2,'[2]Сетка (2)'!$A$25:$Q$33,J30,FALSE)</f>
        <v>0</v>
      </c>
      <c r="L30" s="212">
        <f>IF(K30=0,MIN(D28:D29),K30)</f>
        <v>0</v>
      </c>
      <c r="M30" s="200" t="str">
        <f>IF(K30=0,IF(F28&gt;F29,E29,E28),VLOOKUP(K30,'[2]Квалификация на печать (2)'!$B$52:$C$67,2,0))</f>
        <v/>
      </c>
      <c r="N30" s="302"/>
      <c r="O30" s="202" t="str">
        <f>IF(N30&gt;N31,N30,"")</f>
        <v/>
      </c>
      <c r="P30" s="232"/>
      <c r="Q30" s="233"/>
      <c r="R30" s="233"/>
      <c r="S30" s="233"/>
      <c r="T30" s="214" t="s">
        <v>100</v>
      </c>
      <c r="V30" s="239"/>
      <c r="W30" s="239"/>
      <c r="X30" s="208"/>
    </row>
    <row r="31" spans="1:28" x14ac:dyDescent="0.3">
      <c r="A31" s="199">
        <f t="shared" ref="A31:A32" si="7">IFERROR(RANK(G31,$G$16:$G$38,1),0)+8</f>
        <v>8</v>
      </c>
      <c r="B31" s="181">
        <v>12</v>
      </c>
      <c r="C31" s="200">
        <f>HLOOKUP('[2]Сетка (2)'!$T$2,'[2]Сетка (2)'!$A$3:$Q$19,B31,FALSE)</f>
        <v>0</v>
      </c>
      <c r="D31" s="200" t="str">
        <f t="shared" ref="D31:D32" si="8">IF(C31=0,"",C31)</f>
        <v/>
      </c>
      <c r="E31" s="200" t="str">
        <f>IF(C31=0,"",(VLOOKUP(C31,'[2]Квалификация на печать (2)'!$B$52:$C$67,2,0)))</f>
        <v/>
      </c>
      <c r="F31" s="286"/>
      <c r="G31" s="202" t="str">
        <f>IF(F31&gt;F32,F31,"")</f>
        <v/>
      </c>
      <c r="H31" s="203"/>
      <c r="I31" s="199">
        <f>IFERROR(RANK(O31,$O$18:$O$37,1),0)+4</f>
        <v>4</v>
      </c>
      <c r="J31" s="205">
        <v>7</v>
      </c>
      <c r="K31" s="301">
        <f>HLOOKUP('[2]Сетка (2)'!$T$2,'[2]Сетка (2)'!$A$25:$Q$33,J31,FALSE)</f>
        <v>0</v>
      </c>
      <c r="L31" s="212">
        <f>IF(K31=0,MIN(D31:D32),K31)</f>
        <v>0</v>
      </c>
      <c r="M31" s="200" t="str">
        <f>IF(K31=0,IF(F31&gt;F32,E32,E31),VLOOKUP(K31,'[2]Квалификация на печать (2)'!$B$52:$C$67,2,0))</f>
        <v/>
      </c>
      <c r="N31" s="302"/>
      <c r="O31" s="202" t="str">
        <f>IF(N30&lt;N31,N31,"")</f>
        <v/>
      </c>
      <c r="P31" s="209"/>
      <c r="Q31" s="209"/>
      <c r="R31" s="209"/>
      <c r="S31" s="209"/>
      <c r="T31" s="215"/>
      <c r="U31" s="247"/>
      <c r="V31" s="239"/>
      <c r="W31" s="239"/>
      <c r="X31" s="208"/>
    </row>
    <row r="32" spans="1:28" ht="19.5" thickBot="1" x14ac:dyDescent="0.35">
      <c r="A32" s="199">
        <f t="shared" si="7"/>
        <v>8</v>
      </c>
      <c r="B32" s="181">
        <v>13</v>
      </c>
      <c r="C32" s="200">
        <f>HLOOKUP('[2]Сетка (2)'!$T$2,'[2]Сетка (2)'!$A$3:$Q$19,B32,FALSE)</f>
        <v>0</v>
      </c>
      <c r="D32" s="200" t="str">
        <f t="shared" si="8"/>
        <v/>
      </c>
      <c r="E32" s="200" t="str">
        <f>IF(C32=0,"",(VLOOKUP(C32,'[2]Квалификация на печать (2)'!$B$52:$C$67,2,0)))</f>
        <v/>
      </c>
      <c r="F32" s="286"/>
      <c r="G32" s="202" t="str">
        <f>IF(F31&lt;F32,F32,"")</f>
        <v/>
      </c>
      <c r="H32" s="218"/>
      <c r="J32" s="219"/>
      <c r="K32" s="219"/>
      <c r="L32" s="300"/>
      <c r="P32" s="251"/>
      <c r="Q32" s="209"/>
      <c r="R32" s="191"/>
      <c r="S32" s="192"/>
      <c r="T32" s="193" t="s">
        <v>99</v>
      </c>
      <c r="U32" s="194"/>
      <c r="V32" s="252"/>
      <c r="W32" s="239"/>
      <c r="X32" s="208"/>
      <c r="Y32" s="244" t="s">
        <v>111</v>
      </c>
      <c r="Z32" s="245"/>
      <c r="AA32" s="245"/>
    </row>
    <row r="33" spans="1:27" ht="19.5" thickBot="1" x14ac:dyDescent="0.35">
      <c r="C33" s="191"/>
      <c r="D33" s="192"/>
      <c r="E33" s="193" t="s">
        <v>115</v>
      </c>
      <c r="F33" s="194"/>
      <c r="G33" s="190"/>
      <c r="H33" s="253"/>
      <c r="J33" s="254"/>
      <c r="K33" s="254"/>
      <c r="L33" s="300"/>
      <c r="P33" s="183"/>
      <c r="Q33" s="183">
        <v>4</v>
      </c>
      <c r="R33" s="212">
        <f>HLOOKUP('[2]Сетка (2)'!$T$2,'[2]Сетка (2)'!$A$38:$Q$42,Q33,FALSE)</f>
        <v>3</v>
      </c>
      <c r="S33" s="212">
        <f>IF(R33=0,MIN(L30:L31),R33)</f>
        <v>3</v>
      </c>
      <c r="T33" s="200" t="str">
        <f>IF(R33=0,IF(N30&gt;N31,M31,M30),VLOOKUP(R33,'[2]Квалификация на печать (2)'!$B$52:$C$67,2,0))</f>
        <v>43, Амосова Алена</v>
      </c>
      <c r="U33" s="304" t="s">
        <v>139</v>
      </c>
      <c r="V33" s="221"/>
      <c r="W33" s="255"/>
      <c r="X33" s="208"/>
      <c r="Y33" s="246" t="s">
        <v>4</v>
      </c>
      <c r="Z33" s="246" t="s">
        <v>113</v>
      </c>
      <c r="AA33" s="246" t="s">
        <v>114</v>
      </c>
    </row>
    <row r="34" spans="1:27" x14ac:dyDescent="0.3">
      <c r="A34" s="199">
        <f>IFERROR(RANK(G34,$G$16:$G$38,1),0)+8</f>
        <v>8</v>
      </c>
      <c r="B34" s="181">
        <v>14</v>
      </c>
      <c r="C34" s="200">
        <f>HLOOKUP('[2]Сетка (2)'!$T$2,'[2]Сетка (2)'!$A$3:$Q$19,B34,FALSE)</f>
        <v>0</v>
      </c>
      <c r="D34" s="200" t="str">
        <f t="shared" ref="D34:D35" si="9">IF(C34=0,"",C34)</f>
        <v/>
      </c>
      <c r="E34" s="200" t="str">
        <f>IF(C34=0,"",(VLOOKUP(C34,'[2]Квалификация на печать (2)'!$B$52:$C$67,2,0)))</f>
        <v/>
      </c>
      <c r="F34" s="286"/>
      <c r="G34" s="202" t="str">
        <f>IF(F34&gt;F35,F34,"")</f>
        <v/>
      </c>
      <c r="K34" s="257"/>
      <c r="L34" s="300"/>
      <c r="P34" s="183"/>
      <c r="Q34" s="183">
        <v>5</v>
      </c>
      <c r="R34" s="212">
        <f>HLOOKUP('[2]Сетка (2)'!$T$2,'[2]Сетка (2)'!$A$38:$Q$42,Q34,FALSE)</f>
        <v>1</v>
      </c>
      <c r="S34" s="212">
        <f>IF(R34=0,MIN(L36:L37),R34)</f>
        <v>1</v>
      </c>
      <c r="T34" s="200" t="str">
        <f>IF(R34=0,IF(N36&gt;N37,M37,M36),VLOOKUP(R34,'[2]Квалификация на печать (2)'!$B$52:$C$67,2,0))</f>
        <v>44, Третьякова Светлана</v>
      </c>
      <c r="U34" s="304">
        <v>77.25</v>
      </c>
      <c r="X34" s="208"/>
      <c r="Y34" s="248">
        <v>1</v>
      </c>
      <c r="Z34" s="306" t="str">
        <f>IFERROR(IF('[2]С-1ж'!AA23&gt;'[2]С-1ж'!AA24,'[2]С-1ж'!Z24,'[2]С-1ж'!Z23),"")</f>
        <v>44, Третьякова Светлана</v>
      </c>
      <c r="AA34" s="307">
        <v>73.7</v>
      </c>
    </row>
    <row r="35" spans="1:27" ht="19.5" thickBot="1" x14ac:dyDescent="0.35">
      <c r="A35" s="199">
        <f>IFERROR(RANK(G35,$G$16:$G$38,1),0)+8</f>
        <v>8</v>
      </c>
      <c r="B35" s="181">
        <v>15</v>
      </c>
      <c r="C35" s="200">
        <f>HLOOKUP('[2]Сетка (2)'!$T$2,'[2]Сетка (2)'!$A$3:$Q$19,B35,FALSE)</f>
        <v>0</v>
      </c>
      <c r="D35" s="200" t="str">
        <f t="shared" si="9"/>
        <v/>
      </c>
      <c r="E35" s="200" t="str">
        <f>IF(C35=0,"",(VLOOKUP(C35,'[2]Квалификация на печать (2)'!$B$52:$C$67,2,0)))</f>
        <v/>
      </c>
      <c r="F35" s="286"/>
      <c r="G35" s="202" t="str">
        <f>IF(F34&lt;F35,F35,"")</f>
        <v/>
      </c>
      <c r="H35" s="260"/>
      <c r="I35" s="211"/>
      <c r="K35" s="191"/>
      <c r="L35" s="191"/>
      <c r="M35" s="193" t="s">
        <v>108</v>
      </c>
      <c r="N35" s="194"/>
      <c r="O35" s="190"/>
      <c r="P35" s="232"/>
      <c r="Q35" s="233"/>
      <c r="R35" s="233"/>
      <c r="S35" s="233"/>
      <c r="T35" s="234" t="s">
        <v>100</v>
      </c>
      <c r="U35" s="209"/>
      <c r="V35" s="208"/>
      <c r="Y35" s="248">
        <v>2</v>
      </c>
      <c r="Z35" s="306" t="str">
        <f>IFERROR(IF('[2]С-1ж'!AA23&lt;'[2]С-1ж'!AA24,'[2]С-1ж'!Z24,'[2]С-1ж'!Z23),"")</f>
        <v>46, Прасова Татьяна</v>
      </c>
      <c r="AA35" s="308">
        <v>92.89</v>
      </c>
    </row>
    <row r="36" spans="1:27" x14ac:dyDescent="0.3">
      <c r="C36" s="191"/>
      <c r="D36" s="192"/>
      <c r="E36" s="193" t="s">
        <v>118</v>
      </c>
      <c r="F36" s="194"/>
      <c r="G36" s="190"/>
      <c r="I36" s="199">
        <f>IFERROR(RANK(O36,$O$18:$O$37,1),0)+4</f>
        <v>4</v>
      </c>
      <c r="J36" s="257">
        <v>8</v>
      </c>
      <c r="K36" s="301">
        <f>HLOOKUP('[2]Сетка (2)'!$T$2,'[2]Сетка (2)'!$A$25:$Q$33,J36,FALSE)</f>
        <v>0</v>
      </c>
      <c r="L36" s="212">
        <f>IF(K36=0,MIN(D34:D35),K36)</f>
        <v>0</v>
      </c>
      <c r="M36" s="200" t="str">
        <f>IF(K36=0,IF(F34&gt;F35,E35,E34),VLOOKUP(K36,'[2]Квалификация на печать (2)'!$B$52:$C$67,2,0))</f>
        <v/>
      </c>
      <c r="N36" s="302"/>
      <c r="O36" s="202" t="str">
        <f>IF(N36&gt;N37,N36,"")</f>
        <v/>
      </c>
      <c r="P36" s="183"/>
      <c r="Q36" s="183"/>
      <c r="R36" s="183"/>
      <c r="S36" s="183"/>
      <c r="T36" s="208"/>
      <c r="U36" s="209"/>
      <c r="Y36" s="248">
        <v>3</v>
      </c>
      <c r="Z36" s="309" t="str">
        <f>IFERROR(IF('[2]С-1ж'!X23&gt;'[2]С-1ж'!X24,'[2]С-1ж'!W24,'[2]С-1ж'!W23),"")</f>
        <v>43, Амосова Алена</v>
      </c>
      <c r="AA36" s="308">
        <v>100.21</v>
      </c>
    </row>
    <row r="37" spans="1:27" x14ac:dyDescent="0.3">
      <c r="A37" s="199">
        <f t="shared" ref="A37:A38" si="10">IFERROR(RANK(G37,$G$16:$G$38,1),0)+8</f>
        <v>8</v>
      </c>
      <c r="B37" s="181">
        <v>16</v>
      </c>
      <c r="C37" s="200">
        <f>HLOOKUP('[2]Сетка (2)'!$T$2,'[2]Сетка (2)'!$A$3:$Q$19,B37,FALSE)</f>
        <v>0</v>
      </c>
      <c r="D37" s="200" t="str">
        <f t="shared" ref="D37:D38" si="11">IF(C37=0,"",C37)</f>
        <v/>
      </c>
      <c r="E37" s="200" t="str">
        <f>IF(C37=0,"",(VLOOKUP(C37,'[2]Квалификация на печать (2)'!$B$52:$C$67,2,0)))</f>
        <v/>
      </c>
      <c r="F37" s="286"/>
      <c r="G37" s="202" t="str">
        <f>IF(F37&gt;F38,F37,"")</f>
        <v/>
      </c>
      <c r="I37" s="199">
        <f>IFERROR(RANK(O37,$O$18:$O$37,1),0)+4</f>
        <v>4</v>
      </c>
      <c r="J37" s="257">
        <v>9</v>
      </c>
      <c r="K37" s="301">
        <f>HLOOKUP('[2]Сетка (2)'!$T$2,'[2]Сетка (2)'!$A$25:$Q$33,J37,FALSE)</f>
        <v>0</v>
      </c>
      <c r="L37" s="212">
        <f>IF(K37=0,MIN(D37:D38),K37)</f>
        <v>0</v>
      </c>
      <c r="M37" s="200" t="str">
        <f>IF(K37=0,IF(F37&gt;F38,E38,E37),VLOOKUP(K37,'[2]Квалификация на печать (2)'!$B$52:$C$67,2,0))</f>
        <v/>
      </c>
      <c r="N37" s="302"/>
      <c r="O37" s="202" t="str">
        <f>IF(N36&lt;N37,N37,"")</f>
        <v/>
      </c>
      <c r="Y37" s="258">
        <v>4</v>
      </c>
      <c r="Z37" s="296" t="str">
        <f>IFERROR(IF('[2]С-1ж'!X23&lt;'[2]С-1ж'!X24,'[2]С-1ж'!W24,'[2]С-1ж'!W23),"")</f>
        <v>45, Соколова Виктория</v>
      </c>
      <c r="AA37" s="310">
        <v>126.86</v>
      </c>
    </row>
    <row r="38" spans="1:27" ht="19.5" thickBot="1" x14ac:dyDescent="0.35">
      <c r="A38" s="199">
        <f t="shared" si="10"/>
        <v>8</v>
      </c>
      <c r="B38" s="181">
        <v>17</v>
      </c>
      <c r="C38" s="200">
        <f>HLOOKUP('[2]Сетка (2)'!$T$2,'[2]Сетка (2)'!$A$3:$Q$19,B38,FALSE)</f>
        <v>0</v>
      </c>
      <c r="D38" s="200" t="str">
        <f t="shared" si="11"/>
        <v/>
      </c>
      <c r="E38" s="200" t="str">
        <f>IF(C38=0,"",(VLOOKUP(C38,'[2]Квалификация на печать (2)'!$B$52:$C$67,2,0)))</f>
        <v/>
      </c>
      <c r="F38" s="286"/>
      <c r="G38" s="202" t="str">
        <f>IF(F37&lt;F38,F38,"")</f>
        <v/>
      </c>
      <c r="H38" s="221"/>
      <c r="J38" s="261"/>
      <c r="K38" s="311"/>
      <c r="L38" s="300"/>
      <c r="Y38" s="258">
        <v>5</v>
      </c>
      <c r="Z38" s="312"/>
      <c r="AA38" s="313"/>
    </row>
    <row r="39" spans="1:27" x14ac:dyDescent="0.3">
      <c r="U39" s="263"/>
      <c r="Y39" s="258">
        <v>6</v>
      </c>
      <c r="Z39" s="296"/>
      <c r="AA39" s="313"/>
    </row>
    <row r="40" spans="1:27" x14ac:dyDescent="0.3">
      <c r="U40" s="263"/>
      <c r="Y40" s="258">
        <v>7</v>
      </c>
      <c r="Z40" s="296" t="str">
        <f>IFERROR(VLOOKUP(Y40,'[2]С-1ж'!$I$18:$M$37,5,0),"")</f>
        <v/>
      </c>
      <c r="AA40" s="283" t="str">
        <f t="shared" ref="AA40:AA49" si="12">IF(Z40="","",200-(Y40-1)*10)</f>
        <v/>
      </c>
    </row>
    <row r="41" spans="1:27" x14ac:dyDescent="0.3">
      <c r="U41" s="263"/>
      <c r="Y41" s="258">
        <v>8</v>
      </c>
      <c r="Z41" s="296" t="str">
        <f>IFERROR(VLOOKUP(Y41,'[2]С-1ж'!$I$18:$M$37,5,0),"")</f>
        <v/>
      </c>
      <c r="AA41" s="283" t="str">
        <f t="shared" si="12"/>
        <v/>
      </c>
    </row>
    <row r="42" spans="1:27" x14ac:dyDescent="0.3">
      <c r="U42" s="263"/>
      <c r="Y42" s="258">
        <v>9</v>
      </c>
      <c r="Z42" s="296" t="str">
        <f>IFERROR(VLOOKUP(Y42,'[2]С-1ж'!$A$16:$E$38,5,0),"")</f>
        <v/>
      </c>
      <c r="AA42" s="283" t="str">
        <f t="shared" si="12"/>
        <v/>
      </c>
    </row>
    <row r="43" spans="1:27" x14ac:dyDescent="0.3">
      <c r="U43" s="263"/>
      <c r="Y43" s="258">
        <v>10</v>
      </c>
      <c r="Z43" s="296" t="str">
        <f>IFERROR(VLOOKUP(Y43,'[2]С-1ж'!$A$16:$E$38,5,0),"")</f>
        <v/>
      </c>
      <c r="AA43" s="283" t="str">
        <f t="shared" si="12"/>
        <v/>
      </c>
    </row>
    <row r="44" spans="1:27" x14ac:dyDescent="0.3">
      <c r="U44" s="263"/>
      <c r="Y44" s="258">
        <v>11</v>
      </c>
      <c r="Z44" s="296" t="str">
        <f>IFERROR(VLOOKUP(Y44,'[2]С-1ж'!$A$16:$E$38,5,0),"")</f>
        <v/>
      </c>
      <c r="AA44" s="283" t="str">
        <f t="shared" si="12"/>
        <v/>
      </c>
    </row>
    <row r="45" spans="1:27" x14ac:dyDescent="0.3">
      <c r="U45" s="263"/>
      <c r="Y45" s="258">
        <v>12</v>
      </c>
      <c r="Z45" s="296" t="str">
        <f>IFERROR(VLOOKUP(Y45,'[2]С-1ж'!$A$16:$E$38,5,0),"")</f>
        <v/>
      </c>
      <c r="AA45" s="283" t="str">
        <f t="shared" si="12"/>
        <v/>
      </c>
    </row>
    <row r="46" spans="1:27" x14ac:dyDescent="0.3">
      <c r="U46" s="263"/>
      <c r="Y46" s="258">
        <v>13</v>
      </c>
      <c r="Z46" s="296" t="str">
        <f>IFERROR(VLOOKUP(Y46,'[2]С-1ж'!$A$16:$E$38,5,0),"")</f>
        <v/>
      </c>
      <c r="AA46" s="283" t="str">
        <f t="shared" si="12"/>
        <v/>
      </c>
    </row>
    <row r="47" spans="1:27" x14ac:dyDescent="0.3">
      <c r="Y47" s="258">
        <v>14</v>
      </c>
      <c r="Z47" s="296" t="str">
        <f>IFERROR(VLOOKUP(Y47,'[2]С-1ж'!$A$16:$E$38,5,0),"")</f>
        <v/>
      </c>
      <c r="AA47" s="283" t="str">
        <f t="shared" si="12"/>
        <v/>
      </c>
    </row>
    <row r="48" spans="1:27" x14ac:dyDescent="0.3">
      <c r="Y48" s="258">
        <v>15</v>
      </c>
      <c r="Z48" s="296" t="str">
        <f>IFERROR(VLOOKUP(Y48,'[2]С-1ж'!$A$16:$E$38,5,0),"")</f>
        <v/>
      </c>
      <c r="AA48" s="283" t="str">
        <f t="shared" si="12"/>
        <v/>
      </c>
    </row>
    <row r="49" spans="13:27" s="181" customFormat="1" ht="20.25" x14ac:dyDescent="0.3">
      <c r="M49" s="265"/>
      <c r="N49" s="265"/>
      <c r="O49" s="265"/>
      <c r="P49" s="265"/>
      <c r="Q49" s="265"/>
      <c r="R49" s="265"/>
      <c r="S49" s="265"/>
      <c r="T49" s="265"/>
      <c r="U49" s="265"/>
      <c r="V49" s="265"/>
      <c r="W49" s="265"/>
      <c r="Y49" s="258">
        <v>16</v>
      </c>
      <c r="Z49" s="296" t="str">
        <f>IFERROR(VLOOKUP(Y49,'[2]С-1ж'!$A$16:$E$38,5,0),"")</f>
        <v/>
      </c>
      <c r="AA49" s="283" t="str">
        <f t="shared" si="12"/>
        <v/>
      </c>
    </row>
    <row r="50" spans="13:27" s="181" customFormat="1" ht="20.25" x14ac:dyDescent="0.3">
      <c r="M50" s="297" t="s">
        <v>61</v>
      </c>
      <c r="N50" s="265"/>
      <c r="O50" s="265"/>
      <c r="P50" s="265"/>
      <c r="Q50" s="265"/>
      <c r="R50" s="265"/>
      <c r="S50" s="265"/>
      <c r="T50" s="265"/>
      <c r="U50" s="267" t="str">
        <f>'[2]Квалификация Р-6'!H57</f>
        <v>Н.А.Дегтярев</v>
      </c>
      <c r="V50" s="265"/>
      <c r="W50" s="265"/>
    </row>
    <row r="51" spans="13:27" s="181" customFormat="1" ht="20.25" x14ac:dyDescent="0.3">
      <c r="M51" s="155"/>
      <c r="N51" s="265"/>
      <c r="O51" s="265"/>
      <c r="P51" s="265"/>
      <c r="Q51" s="265"/>
      <c r="R51" s="265"/>
      <c r="S51" s="265"/>
      <c r="T51" s="265"/>
      <c r="U51" s="265"/>
      <c r="V51" s="265"/>
      <c r="W51" s="265"/>
    </row>
    <row r="52" spans="13:27" s="181" customFormat="1" ht="20.25" x14ac:dyDescent="0.3">
      <c r="M52" s="155" t="s">
        <v>63</v>
      </c>
      <c r="N52" s="265"/>
      <c r="O52" s="265"/>
      <c r="P52" s="265"/>
      <c r="Q52" s="265"/>
      <c r="R52" s="265"/>
      <c r="S52" s="265"/>
      <c r="T52" s="265"/>
      <c r="U52" s="269" t="str">
        <f>'[2]Квалификация Р-6'!H59</f>
        <v>Н.В.Майманова</v>
      </c>
      <c r="V52" s="265"/>
      <c r="W52" s="265"/>
    </row>
    <row r="53" spans="13:27" s="181" customFormat="1" ht="20.25" x14ac:dyDescent="0.3">
      <c r="M53" s="265"/>
      <c r="N53" s="265"/>
      <c r="O53" s="265"/>
      <c r="P53" s="265"/>
      <c r="Q53" s="265"/>
      <c r="R53" s="265"/>
      <c r="S53" s="265"/>
      <c r="T53" s="265"/>
      <c r="U53" s="265"/>
      <c r="V53" s="265"/>
      <c r="W53" s="265"/>
    </row>
  </sheetData>
  <mergeCells count="17">
    <mergeCell ref="W15:X15"/>
    <mergeCell ref="Y32:AA32"/>
    <mergeCell ref="D9:AA9"/>
    <mergeCell ref="M10:N10"/>
    <mergeCell ref="Z10:AA10"/>
    <mergeCell ref="M11:N11"/>
    <mergeCell ref="Z11:AA11"/>
    <mergeCell ref="C14:F14"/>
    <mergeCell ref="K14:N14"/>
    <mergeCell ref="R14:U14"/>
    <mergeCell ref="W14:AA14"/>
    <mergeCell ref="D1:AA1"/>
    <mergeCell ref="D2:AA2"/>
    <mergeCell ref="D3:AA3"/>
    <mergeCell ref="D5:AA5"/>
    <mergeCell ref="D7:AA7"/>
    <mergeCell ref="D8:AA8"/>
  </mergeCells>
  <pageMargins left="0.7" right="0.7" top="0.75" bottom="0.75" header="0.3" footer="0.3"/>
  <pageSetup paperSize="9" scale="48" fitToHeight="0" orientation="landscape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0"/>
  <sheetViews>
    <sheetView workbookViewId="0">
      <selection activeCell="A5" sqref="A5"/>
    </sheetView>
  </sheetViews>
  <sheetFormatPr defaultRowHeight="15" x14ac:dyDescent="0.25"/>
  <cols>
    <col min="1" max="1" width="24.42578125" customWidth="1"/>
    <col min="2" max="2" width="6.5703125" customWidth="1"/>
    <col min="3" max="3" width="5.5703125" customWidth="1"/>
    <col min="4" max="4" width="6.5703125" customWidth="1"/>
    <col min="5" max="5" width="20.7109375" customWidth="1"/>
    <col min="6" max="6" width="17.7109375" customWidth="1"/>
    <col min="7" max="7" width="24.28515625" hidden="1" customWidth="1"/>
    <col min="10" max="10" width="5.5703125" customWidth="1"/>
  </cols>
  <sheetData>
    <row r="1" spans="1:11" ht="18.75" x14ac:dyDescent="0.25">
      <c r="A1" s="97" t="s">
        <v>0</v>
      </c>
      <c r="B1" s="97"/>
      <c r="C1" s="97"/>
      <c r="D1" s="97"/>
      <c r="E1" s="97"/>
      <c r="F1" s="97"/>
      <c r="G1" s="97"/>
      <c r="H1" s="97"/>
      <c r="I1" s="97"/>
      <c r="J1" s="97"/>
      <c r="K1" s="97"/>
    </row>
    <row r="2" spans="1:11" ht="33.75" customHeight="1" x14ac:dyDescent="0.25">
      <c r="A2" s="97" t="s">
        <v>1</v>
      </c>
      <c r="B2" s="97"/>
      <c r="C2" s="97"/>
      <c r="D2" s="97"/>
      <c r="E2" s="97"/>
      <c r="F2" s="97"/>
      <c r="G2" s="97"/>
      <c r="H2" s="97"/>
      <c r="I2" s="97"/>
      <c r="J2" s="97"/>
      <c r="K2" s="97"/>
    </row>
    <row r="3" spans="1:11" ht="7.5" customHeight="1" x14ac:dyDescent="0.25">
      <c r="A3" s="50"/>
      <c r="B3" s="50"/>
      <c r="C3" s="50"/>
      <c r="D3" s="50"/>
      <c r="E3" s="50"/>
      <c r="F3" s="50"/>
      <c r="G3" s="50"/>
      <c r="H3" s="50"/>
      <c r="I3" s="50"/>
      <c r="J3" s="50"/>
      <c r="K3" s="50"/>
    </row>
    <row r="4" spans="1:11" ht="38.25" customHeight="1" x14ac:dyDescent="0.25">
      <c r="A4" s="97" t="s">
        <v>74</v>
      </c>
      <c r="B4" s="97"/>
      <c r="C4" s="97"/>
      <c r="D4" s="97"/>
      <c r="E4" s="97"/>
      <c r="F4" s="97"/>
      <c r="G4" s="97"/>
      <c r="H4" s="97"/>
      <c r="I4" s="97"/>
      <c r="J4" s="97"/>
      <c r="K4" s="97"/>
    </row>
    <row r="5" spans="1:11" ht="15.75" x14ac:dyDescent="0.25">
      <c r="A5" s="73" t="s">
        <v>2</v>
      </c>
      <c r="B5" s="73"/>
      <c r="C5" s="73"/>
      <c r="D5" s="50"/>
      <c r="E5" s="74"/>
      <c r="F5" s="108" t="s">
        <v>65</v>
      </c>
      <c r="G5" s="108"/>
      <c r="H5" s="108"/>
      <c r="I5" s="108"/>
      <c r="J5" s="108"/>
      <c r="K5" s="108"/>
    </row>
    <row r="6" spans="1:11" ht="8.25" customHeight="1" x14ac:dyDescent="0.25">
      <c r="A6" s="72"/>
      <c r="B6" s="50"/>
      <c r="C6" s="50"/>
      <c r="D6" s="72"/>
      <c r="E6" s="76"/>
      <c r="F6" s="72"/>
      <c r="G6" s="72"/>
      <c r="H6" s="50"/>
      <c r="I6" s="50"/>
      <c r="J6" s="50"/>
      <c r="K6" s="50"/>
    </row>
    <row r="7" spans="1:11" ht="18.75" x14ac:dyDescent="0.25">
      <c r="A7" s="98" t="s">
        <v>66</v>
      </c>
      <c r="B7" s="98"/>
      <c r="C7" s="98"/>
      <c r="D7" s="98"/>
      <c r="E7" s="98"/>
      <c r="F7" s="98"/>
      <c r="G7" s="98"/>
      <c r="H7" s="98"/>
      <c r="I7" s="98"/>
      <c r="J7" s="98"/>
      <c r="K7" s="98"/>
    </row>
    <row r="8" spans="1:11" ht="2.25" customHeight="1" x14ac:dyDescent="0.25">
      <c r="A8" s="50"/>
      <c r="B8" s="50"/>
      <c r="C8" s="50"/>
      <c r="D8" s="50"/>
      <c r="E8" s="50"/>
      <c r="F8" s="50"/>
      <c r="G8" s="50"/>
      <c r="H8" s="50"/>
      <c r="I8" s="50"/>
      <c r="J8" s="50"/>
      <c r="K8" s="50"/>
    </row>
    <row r="9" spans="1:11" ht="123.75" customHeight="1" x14ac:dyDescent="0.25">
      <c r="A9" s="71" t="s">
        <v>5</v>
      </c>
      <c r="B9" s="70" t="s">
        <v>6</v>
      </c>
      <c r="C9" s="70" t="s">
        <v>7</v>
      </c>
      <c r="D9" s="70" t="s">
        <v>8</v>
      </c>
      <c r="E9" s="71" t="s">
        <v>9</v>
      </c>
      <c r="F9" s="71" t="s">
        <v>10</v>
      </c>
      <c r="G9" s="71" t="s">
        <v>11</v>
      </c>
      <c r="H9" s="70" t="s">
        <v>67</v>
      </c>
      <c r="I9" s="70" t="s">
        <v>68</v>
      </c>
      <c r="J9" s="70" t="s">
        <v>69</v>
      </c>
      <c r="K9" s="70" t="s">
        <v>4</v>
      </c>
    </row>
    <row r="10" spans="1:11" ht="15.75" x14ac:dyDescent="0.25">
      <c r="A10" s="99" t="s">
        <v>70</v>
      </c>
      <c r="B10" s="100"/>
      <c r="C10" s="100"/>
      <c r="D10" s="100"/>
      <c r="E10" s="100"/>
      <c r="F10" s="100"/>
      <c r="G10" s="100"/>
      <c r="H10" s="100"/>
      <c r="I10" s="100"/>
      <c r="J10" s="100"/>
      <c r="K10" s="101"/>
    </row>
    <row r="11" spans="1:11" ht="18.75" x14ac:dyDescent="0.25">
      <c r="A11" s="60" t="s">
        <v>20</v>
      </c>
      <c r="B11" s="67">
        <v>4</v>
      </c>
      <c r="C11" s="52">
        <v>1992</v>
      </c>
      <c r="D11" s="52" t="s">
        <v>21</v>
      </c>
      <c r="E11" s="52" t="s">
        <v>18</v>
      </c>
      <c r="F11" s="51" t="s">
        <v>22</v>
      </c>
      <c r="G11" s="53"/>
      <c r="H11" s="77">
        <v>2</v>
      </c>
      <c r="I11" s="77">
        <v>1</v>
      </c>
      <c r="J11" s="77">
        <v>3</v>
      </c>
      <c r="K11" s="81">
        <v>1</v>
      </c>
    </row>
    <row r="12" spans="1:11" ht="18.75" x14ac:dyDescent="0.25">
      <c r="A12" s="60" t="s">
        <v>16</v>
      </c>
      <c r="B12" s="67">
        <v>7</v>
      </c>
      <c r="C12" s="52">
        <v>1995</v>
      </c>
      <c r="D12" s="52" t="s">
        <v>17</v>
      </c>
      <c r="E12" s="52" t="s">
        <v>18</v>
      </c>
      <c r="F12" s="51" t="s">
        <v>19</v>
      </c>
      <c r="G12" s="53"/>
      <c r="H12" s="77">
        <v>1</v>
      </c>
      <c r="I12" s="77">
        <v>2</v>
      </c>
      <c r="J12" s="77">
        <v>3</v>
      </c>
      <c r="K12" s="81">
        <v>2</v>
      </c>
    </row>
    <row r="13" spans="1:11" ht="18.75" x14ac:dyDescent="0.25">
      <c r="A13" s="60" t="s">
        <v>24</v>
      </c>
      <c r="B13" s="67">
        <v>2</v>
      </c>
      <c r="C13" s="52">
        <v>1999</v>
      </c>
      <c r="D13" s="52">
        <v>1</v>
      </c>
      <c r="E13" s="52" t="s">
        <v>18</v>
      </c>
      <c r="F13" s="51" t="s">
        <v>22</v>
      </c>
      <c r="G13" s="53"/>
      <c r="H13" s="77">
        <v>4</v>
      </c>
      <c r="I13" s="77">
        <v>3</v>
      </c>
      <c r="J13" s="77">
        <v>7</v>
      </c>
      <c r="K13" s="81">
        <v>3</v>
      </c>
    </row>
    <row r="14" spans="1:11" ht="15.75" x14ac:dyDescent="0.25">
      <c r="A14" s="60" t="s">
        <v>23</v>
      </c>
      <c r="B14" s="67">
        <v>1</v>
      </c>
      <c r="C14" s="52">
        <v>1998</v>
      </c>
      <c r="D14" s="52" t="s">
        <v>17</v>
      </c>
      <c r="E14" s="52" t="s">
        <v>18</v>
      </c>
      <c r="F14" s="51" t="s">
        <v>22</v>
      </c>
      <c r="G14" s="53"/>
      <c r="H14" s="77">
        <v>3</v>
      </c>
      <c r="I14" s="77">
        <v>4</v>
      </c>
      <c r="J14" s="77">
        <v>7</v>
      </c>
      <c r="K14" s="77">
        <v>4</v>
      </c>
    </row>
    <row r="15" spans="1:11" ht="15.75" x14ac:dyDescent="0.25">
      <c r="A15" s="60" t="s">
        <v>25</v>
      </c>
      <c r="B15" s="67">
        <v>5</v>
      </c>
      <c r="C15" s="52">
        <v>2000</v>
      </c>
      <c r="D15" s="52">
        <v>1</v>
      </c>
      <c r="E15" s="52" t="s">
        <v>26</v>
      </c>
      <c r="F15" s="51" t="s">
        <v>27</v>
      </c>
      <c r="G15" s="53" t="s">
        <v>28</v>
      </c>
      <c r="H15" s="77">
        <v>5</v>
      </c>
      <c r="I15" s="77">
        <v>5</v>
      </c>
      <c r="J15" s="77">
        <v>10</v>
      </c>
      <c r="K15" s="77">
        <v>5</v>
      </c>
    </row>
    <row r="16" spans="1:11" ht="15.75" x14ac:dyDescent="0.25">
      <c r="A16" s="60" t="s">
        <v>29</v>
      </c>
      <c r="B16" s="67">
        <v>3</v>
      </c>
      <c r="C16" s="52">
        <v>1999</v>
      </c>
      <c r="D16" s="52" t="s">
        <v>30</v>
      </c>
      <c r="E16" s="52" t="s">
        <v>31</v>
      </c>
      <c r="F16" s="51" t="s">
        <v>32</v>
      </c>
      <c r="G16" s="53" t="s">
        <v>33</v>
      </c>
      <c r="H16" s="77">
        <v>6</v>
      </c>
      <c r="I16" s="77">
        <v>6</v>
      </c>
      <c r="J16" s="77">
        <v>12</v>
      </c>
      <c r="K16" s="77">
        <v>6</v>
      </c>
    </row>
    <row r="17" spans="1:11" ht="16.5" thickBot="1" x14ac:dyDescent="0.3">
      <c r="A17" s="61" t="s">
        <v>34</v>
      </c>
      <c r="B17" s="68">
        <v>6</v>
      </c>
      <c r="C17" s="54">
        <v>2000</v>
      </c>
      <c r="D17" s="54" t="s">
        <v>30</v>
      </c>
      <c r="E17" s="54" t="s">
        <v>31</v>
      </c>
      <c r="F17" s="55" t="s">
        <v>32</v>
      </c>
      <c r="G17" s="56" t="s">
        <v>33</v>
      </c>
      <c r="H17" s="78">
        <v>7</v>
      </c>
      <c r="I17" s="78">
        <v>7</v>
      </c>
      <c r="J17" s="78">
        <v>14</v>
      </c>
      <c r="K17" s="78">
        <v>7</v>
      </c>
    </row>
    <row r="18" spans="1:11" ht="16.5" thickTop="1" x14ac:dyDescent="0.25">
      <c r="A18" s="102" t="s">
        <v>71</v>
      </c>
      <c r="B18" s="103"/>
      <c r="C18" s="103"/>
      <c r="D18" s="103"/>
      <c r="E18" s="103"/>
      <c r="F18" s="103"/>
      <c r="G18" s="103"/>
      <c r="H18" s="103"/>
      <c r="I18" s="103"/>
      <c r="J18" s="103"/>
      <c r="K18" s="104"/>
    </row>
    <row r="19" spans="1:11" ht="18.75" x14ac:dyDescent="0.25">
      <c r="A19" s="62" t="s">
        <v>36</v>
      </c>
      <c r="B19" s="69">
        <v>11</v>
      </c>
      <c r="C19" s="57">
        <v>1991</v>
      </c>
      <c r="D19" s="57" t="s">
        <v>21</v>
      </c>
      <c r="E19" s="57" t="s">
        <v>26</v>
      </c>
      <c r="F19" s="58" t="s">
        <v>27</v>
      </c>
      <c r="G19" s="59" t="s">
        <v>37</v>
      </c>
      <c r="H19" s="79">
        <v>1</v>
      </c>
      <c r="I19" s="79">
        <v>1</v>
      </c>
      <c r="J19" s="79">
        <v>2</v>
      </c>
      <c r="K19" s="80">
        <v>1</v>
      </c>
    </row>
    <row r="20" spans="1:11" ht="18.75" x14ac:dyDescent="0.25">
      <c r="A20" s="60" t="s">
        <v>38</v>
      </c>
      <c r="B20" s="67">
        <v>9</v>
      </c>
      <c r="C20" s="52">
        <v>1987</v>
      </c>
      <c r="D20" s="52" t="s">
        <v>17</v>
      </c>
      <c r="E20" s="52" t="s">
        <v>18</v>
      </c>
      <c r="F20" s="51" t="s">
        <v>39</v>
      </c>
      <c r="G20" s="53" t="s">
        <v>40</v>
      </c>
      <c r="H20" s="77">
        <v>2</v>
      </c>
      <c r="I20" s="77">
        <v>2</v>
      </c>
      <c r="J20" s="77">
        <v>4</v>
      </c>
      <c r="K20" s="81">
        <v>2</v>
      </c>
    </row>
    <row r="21" spans="1:11" ht="18.75" x14ac:dyDescent="0.25">
      <c r="A21" s="60" t="s">
        <v>41</v>
      </c>
      <c r="B21" s="67">
        <v>8</v>
      </c>
      <c r="C21" s="52">
        <v>1997</v>
      </c>
      <c r="D21" s="52">
        <v>1</v>
      </c>
      <c r="E21" s="52" t="s">
        <v>26</v>
      </c>
      <c r="F21" s="51" t="s">
        <v>27</v>
      </c>
      <c r="G21" s="53" t="s">
        <v>28</v>
      </c>
      <c r="H21" s="77">
        <v>3</v>
      </c>
      <c r="I21" s="77">
        <v>3</v>
      </c>
      <c r="J21" s="77">
        <v>6</v>
      </c>
      <c r="K21" s="81">
        <v>3</v>
      </c>
    </row>
    <row r="22" spans="1:11" ht="16.5" thickBot="1" x14ac:dyDescent="0.3">
      <c r="A22" s="61" t="s">
        <v>42</v>
      </c>
      <c r="B22" s="68">
        <v>10</v>
      </c>
      <c r="C22" s="54">
        <v>1980</v>
      </c>
      <c r="D22" s="54" t="s">
        <v>30</v>
      </c>
      <c r="E22" s="54" t="s">
        <v>31</v>
      </c>
      <c r="F22" s="55" t="s">
        <v>32</v>
      </c>
      <c r="G22" s="56" t="s">
        <v>33</v>
      </c>
      <c r="H22" s="78">
        <v>4</v>
      </c>
      <c r="I22" s="78">
        <v>4</v>
      </c>
      <c r="J22" s="78">
        <v>8</v>
      </c>
      <c r="K22" s="78">
        <v>4</v>
      </c>
    </row>
    <row r="23" spans="1:11" ht="16.5" thickTop="1" x14ac:dyDescent="0.25">
      <c r="A23" s="102" t="s">
        <v>72</v>
      </c>
      <c r="B23" s="103"/>
      <c r="C23" s="103"/>
      <c r="D23" s="103"/>
      <c r="E23" s="103"/>
      <c r="F23" s="103"/>
      <c r="G23" s="103"/>
      <c r="H23" s="103"/>
      <c r="I23" s="103"/>
      <c r="J23" s="103"/>
      <c r="K23" s="104"/>
    </row>
    <row r="24" spans="1:11" ht="18.75" x14ac:dyDescent="0.25">
      <c r="A24" s="62" t="s">
        <v>36</v>
      </c>
      <c r="B24" s="69">
        <v>44</v>
      </c>
      <c r="C24" s="57">
        <v>1991</v>
      </c>
      <c r="D24" s="57" t="s">
        <v>21</v>
      </c>
      <c r="E24" s="57" t="s">
        <v>26</v>
      </c>
      <c r="F24" s="58" t="s">
        <v>27</v>
      </c>
      <c r="G24" s="59" t="s">
        <v>28</v>
      </c>
      <c r="H24" s="79">
        <v>1</v>
      </c>
      <c r="I24" s="79">
        <v>1</v>
      </c>
      <c r="J24" s="79">
        <v>2</v>
      </c>
      <c r="K24" s="80">
        <v>1</v>
      </c>
    </row>
    <row r="25" spans="1:11" ht="18.75" x14ac:dyDescent="0.25">
      <c r="A25" s="60" t="s">
        <v>41</v>
      </c>
      <c r="B25" s="67">
        <v>46</v>
      </c>
      <c r="C25" s="52">
        <v>1997</v>
      </c>
      <c r="D25" s="52">
        <v>1</v>
      </c>
      <c r="E25" s="52" t="s">
        <v>26</v>
      </c>
      <c r="F25" s="51" t="s">
        <v>27</v>
      </c>
      <c r="G25" s="53" t="s">
        <v>28</v>
      </c>
      <c r="H25" s="77">
        <v>2</v>
      </c>
      <c r="I25" s="77">
        <v>2</v>
      </c>
      <c r="J25" s="77">
        <v>4</v>
      </c>
      <c r="K25" s="81">
        <v>2</v>
      </c>
    </row>
    <row r="26" spans="1:11" ht="18.75" x14ac:dyDescent="0.25">
      <c r="A26" s="60" t="s">
        <v>38</v>
      </c>
      <c r="B26" s="67">
        <v>43</v>
      </c>
      <c r="C26" s="52">
        <v>1987</v>
      </c>
      <c r="D26" s="52" t="s">
        <v>17</v>
      </c>
      <c r="E26" s="52" t="s">
        <v>18</v>
      </c>
      <c r="F26" s="51" t="s">
        <v>39</v>
      </c>
      <c r="G26" s="53" t="s">
        <v>40</v>
      </c>
      <c r="H26" s="77">
        <v>3</v>
      </c>
      <c r="I26" s="77">
        <v>3</v>
      </c>
      <c r="J26" s="77">
        <v>6</v>
      </c>
      <c r="K26" s="81">
        <v>3</v>
      </c>
    </row>
    <row r="27" spans="1:11" ht="16.5" thickBot="1" x14ac:dyDescent="0.3">
      <c r="A27" s="61" t="s">
        <v>42</v>
      </c>
      <c r="B27" s="68">
        <v>45</v>
      </c>
      <c r="C27" s="54">
        <v>1980</v>
      </c>
      <c r="D27" s="54" t="s">
        <v>30</v>
      </c>
      <c r="E27" s="54" t="s">
        <v>31</v>
      </c>
      <c r="F27" s="55" t="s">
        <v>32</v>
      </c>
      <c r="G27" s="56" t="s">
        <v>33</v>
      </c>
      <c r="H27" s="78">
        <v>4</v>
      </c>
      <c r="I27" s="78">
        <v>4</v>
      </c>
      <c r="J27" s="78">
        <v>8</v>
      </c>
      <c r="K27" s="78">
        <v>4</v>
      </c>
    </row>
    <row r="28" spans="1:11" ht="16.5" thickTop="1" x14ac:dyDescent="0.25">
      <c r="A28" s="105" t="s">
        <v>73</v>
      </c>
      <c r="B28" s="106"/>
      <c r="C28" s="106"/>
      <c r="D28" s="106"/>
      <c r="E28" s="106"/>
      <c r="F28" s="106"/>
      <c r="G28" s="106"/>
      <c r="H28" s="106"/>
      <c r="I28" s="106"/>
      <c r="J28" s="106"/>
      <c r="K28" s="107"/>
    </row>
    <row r="29" spans="1:11" ht="18.75" x14ac:dyDescent="0.25">
      <c r="A29" s="62" t="s">
        <v>45</v>
      </c>
      <c r="B29" s="69">
        <v>66</v>
      </c>
      <c r="C29" s="57">
        <v>1993</v>
      </c>
      <c r="D29" s="57" t="s">
        <v>21</v>
      </c>
      <c r="E29" s="57" t="s">
        <v>18</v>
      </c>
      <c r="F29" s="58" t="s">
        <v>22</v>
      </c>
      <c r="G29" s="59"/>
      <c r="H29" s="79">
        <v>1</v>
      </c>
      <c r="I29" s="79">
        <v>1</v>
      </c>
      <c r="J29" s="79">
        <v>2</v>
      </c>
      <c r="K29" s="80">
        <v>1</v>
      </c>
    </row>
    <row r="30" spans="1:11" ht="18.75" x14ac:dyDescent="0.25">
      <c r="A30" s="60" t="s">
        <v>25</v>
      </c>
      <c r="B30" s="67">
        <v>69</v>
      </c>
      <c r="C30" s="52">
        <v>2000</v>
      </c>
      <c r="D30" s="52">
        <v>1</v>
      </c>
      <c r="E30" s="52" t="s">
        <v>26</v>
      </c>
      <c r="F30" s="51" t="s">
        <v>27</v>
      </c>
      <c r="G30" s="53" t="s">
        <v>28</v>
      </c>
      <c r="H30" s="77">
        <v>4</v>
      </c>
      <c r="I30" s="77">
        <v>2</v>
      </c>
      <c r="J30" s="77">
        <v>6</v>
      </c>
      <c r="K30" s="81">
        <v>2</v>
      </c>
    </row>
    <row r="31" spans="1:11" ht="18.75" x14ac:dyDescent="0.25">
      <c r="A31" s="60" t="s">
        <v>47</v>
      </c>
      <c r="B31" s="67">
        <v>57</v>
      </c>
      <c r="C31" s="52">
        <v>1998</v>
      </c>
      <c r="D31" s="52" t="s">
        <v>17</v>
      </c>
      <c r="E31" s="52" t="s">
        <v>18</v>
      </c>
      <c r="F31" s="51" t="s">
        <v>19</v>
      </c>
      <c r="G31" s="53"/>
      <c r="H31" s="79">
        <v>3</v>
      </c>
      <c r="I31" s="77">
        <v>3</v>
      </c>
      <c r="J31" s="77">
        <v>6</v>
      </c>
      <c r="K31" s="80">
        <v>3</v>
      </c>
    </row>
    <row r="32" spans="1:11" ht="15.75" x14ac:dyDescent="0.25">
      <c r="A32" s="60" t="s">
        <v>48</v>
      </c>
      <c r="B32" s="67">
        <v>63</v>
      </c>
      <c r="C32" s="52">
        <v>1991</v>
      </c>
      <c r="D32" s="52"/>
      <c r="E32" s="52" t="s">
        <v>18</v>
      </c>
      <c r="F32" s="51" t="s">
        <v>49</v>
      </c>
      <c r="G32" s="53" t="s">
        <v>50</v>
      </c>
      <c r="H32" s="77">
        <v>6</v>
      </c>
      <c r="I32" s="77">
        <v>5</v>
      </c>
      <c r="J32" s="77">
        <v>11</v>
      </c>
      <c r="K32" s="77">
        <v>4</v>
      </c>
    </row>
    <row r="33" spans="1:11" ht="15.75" x14ac:dyDescent="0.25">
      <c r="A33" s="60" t="s">
        <v>23</v>
      </c>
      <c r="B33" s="67">
        <v>58</v>
      </c>
      <c r="C33" s="52">
        <v>1998</v>
      </c>
      <c r="D33" s="52" t="s">
        <v>17</v>
      </c>
      <c r="E33" s="52" t="s">
        <v>18</v>
      </c>
      <c r="F33" s="51" t="s">
        <v>22</v>
      </c>
      <c r="G33" s="53"/>
      <c r="H33" s="79">
        <v>5</v>
      </c>
      <c r="I33" s="77">
        <v>8</v>
      </c>
      <c r="J33" s="77">
        <v>13</v>
      </c>
      <c r="K33" s="79">
        <v>5</v>
      </c>
    </row>
    <row r="34" spans="1:11" ht="15.75" x14ac:dyDescent="0.25">
      <c r="A34" s="60" t="s">
        <v>46</v>
      </c>
      <c r="B34" s="67">
        <v>54</v>
      </c>
      <c r="C34" s="52">
        <v>1997</v>
      </c>
      <c r="D34" s="52" t="s">
        <v>17</v>
      </c>
      <c r="E34" s="52" t="s">
        <v>18</v>
      </c>
      <c r="F34" s="51" t="s">
        <v>19</v>
      </c>
      <c r="G34" s="53"/>
      <c r="H34" s="77">
        <v>2</v>
      </c>
      <c r="I34" s="77">
        <v>11</v>
      </c>
      <c r="J34" s="77">
        <v>13</v>
      </c>
      <c r="K34" s="77">
        <v>6</v>
      </c>
    </row>
    <row r="35" spans="1:11" ht="15.75" x14ac:dyDescent="0.25">
      <c r="A35" s="60" t="s">
        <v>54</v>
      </c>
      <c r="B35" s="67">
        <v>59</v>
      </c>
      <c r="C35" s="52">
        <v>1994</v>
      </c>
      <c r="D35" s="52"/>
      <c r="E35" s="52" t="s">
        <v>18</v>
      </c>
      <c r="F35" s="51" t="s">
        <v>49</v>
      </c>
      <c r="G35" s="53" t="s">
        <v>50</v>
      </c>
      <c r="H35" s="79">
        <v>10</v>
      </c>
      <c r="I35" s="77">
        <v>4</v>
      </c>
      <c r="J35" s="77">
        <v>14</v>
      </c>
      <c r="K35" s="79">
        <v>7</v>
      </c>
    </row>
    <row r="36" spans="1:11" ht="15.75" x14ac:dyDescent="0.25">
      <c r="A36" s="60" t="s">
        <v>52</v>
      </c>
      <c r="B36" s="67">
        <v>74</v>
      </c>
      <c r="C36" s="52">
        <v>1988</v>
      </c>
      <c r="D36" s="52"/>
      <c r="E36" s="52" t="s">
        <v>18</v>
      </c>
      <c r="F36" s="51" t="s">
        <v>49</v>
      </c>
      <c r="G36" s="53" t="s">
        <v>50</v>
      </c>
      <c r="H36" s="77">
        <v>8</v>
      </c>
      <c r="I36" s="77">
        <v>6</v>
      </c>
      <c r="J36" s="77">
        <v>14</v>
      </c>
      <c r="K36" s="77">
        <v>8</v>
      </c>
    </row>
    <row r="37" spans="1:11" ht="15.75" x14ac:dyDescent="0.25">
      <c r="A37" s="60" t="s">
        <v>51</v>
      </c>
      <c r="B37" s="67">
        <v>64</v>
      </c>
      <c r="C37" s="52">
        <v>1999</v>
      </c>
      <c r="D37" s="52">
        <v>1</v>
      </c>
      <c r="E37" s="52" t="s">
        <v>18</v>
      </c>
      <c r="F37" s="51" t="s">
        <v>22</v>
      </c>
      <c r="G37" s="53"/>
      <c r="H37" s="79">
        <v>7</v>
      </c>
      <c r="I37" s="77">
        <v>7</v>
      </c>
      <c r="J37" s="77">
        <v>14</v>
      </c>
      <c r="K37" s="79">
        <v>9</v>
      </c>
    </row>
    <row r="38" spans="1:11" ht="15.75" x14ac:dyDescent="0.25">
      <c r="A38" s="60" t="s">
        <v>53</v>
      </c>
      <c r="B38" s="67">
        <v>53</v>
      </c>
      <c r="C38" s="52">
        <v>1982</v>
      </c>
      <c r="D38" s="52"/>
      <c r="E38" s="52" t="s">
        <v>18</v>
      </c>
      <c r="F38" s="51" t="s">
        <v>49</v>
      </c>
      <c r="G38" s="53" t="s">
        <v>50</v>
      </c>
      <c r="H38" s="77">
        <v>9</v>
      </c>
      <c r="I38" s="77">
        <v>15</v>
      </c>
      <c r="J38" s="77">
        <v>24</v>
      </c>
      <c r="K38" s="77">
        <v>10</v>
      </c>
    </row>
    <row r="39" spans="1:11" ht="15.75" x14ac:dyDescent="0.25">
      <c r="A39" s="60" t="s">
        <v>55</v>
      </c>
      <c r="B39" s="67">
        <v>65</v>
      </c>
      <c r="C39" s="52">
        <v>1993</v>
      </c>
      <c r="D39" s="52"/>
      <c r="E39" s="52" t="s">
        <v>18</v>
      </c>
      <c r="F39" s="51" t="s">
        <v>49</v>
      </c>
      <c r="G39" s="53" t="s">
        <v>50</v>
      </c>
      <c r="H39" s="79">
        <v>11</v>
      </c>
      <c r="I39" s="77">
        <v>9</v>
      </c>
      <c r="J39" s="77">
        <v>20</v>
      </c>
      <c r="K39" s="79">
        <v>11</v>
      </c>
    </row>
    <row r="40" spans="1:11" ht="15.75" x14ac:dyDescent="0.25">
      <c r="A40" s="60" t="s">
        <v>59</v>
      </c>
      <c r="B40" s="67">
        <v>76</v>
      </c>
      <c r="C40" s="52"/>
      <c r="D40" s="52"/>
      <c r="E40" s="52" t="s">
        <v>18</v>
      </c>
      <c r="F40" s="51" t="s">
        <v>49</v>
      </c>
      <c r="G40" s="53" t="s">
        <v>50</v>
      </c>
      <c r="H40" s="77">
        <v>15</v>
      </c>
      <c r="I40" s="77">
        <v>10</v>
      </c>
      <c r="J40" s="77">
        <v>25</v>
      </c>
      <c r="K40" s="77">
        <v>12</v>
      </c>
    </row>
    <row r="41" spans="1:11" ht="15.75" x14ac:dyDescent="0.25">
      <c r="A41" s="60" t="s">
        <v>57</v>
      </c>
      <c r="B41" s="67">
        <v>51</v>
      </c>
      <c r="C41" s="52">
        <v>1995</v>
      </c>
      <c r="D41" s="52"/>
      <c r="E41" s="52" t="s">
        <v>18</v>
      </c>
      <c r="F41" s="51" t="s">
        <v>49</v>
      </c>
      <c r="G41" s="53" t="s">
        <v>50</v>
      </c>
      <c r="H41" s="79">
        <v>13</v>
      </c>
      <c r="I41" s="77">
        <v>12</v>
      </c>
      <c r="J41" s="77">
        <v>25</v>
      </c>
      <c r="K41" s="79">
        <v>13</v>
      </c>
    </row>
    <row r="42" spans="1:11" ht="15.75" x14ac:dyDescent="0.25">
      <c r="A42" s="60" t="s">
        <v>58</v>
      </c>
      <c r="B42" s="67">
        <v>70</v>
      </c>
      <c r="C42" s="52">
        <v>1993</v>
      </c>
      <c r="D42" s="52"/>
      <c r="E42" s="52" t="s">
        <v>18</v>
      </c>
      <c r="F42" s="51" t="s">
        <v>49</v>
      </c>
      <c r="G42" s="53" t="s">
        <v>50</v>
      </c>
      <c r="H42" s="77">
        <v>14</v>
      </c>
      <c r="I42" s="77">
        <v>13</v>
      </c>
      <c r="J42" s="77">
        <v>27</v>
      </c>
      <c r="K42" s="77">
        <v>14</v>
      </c>
    </row>
    <row r="43" spans="1:11" ht="15.75" x14ac:dyDescent="0.25">
      <c r="A43" s="60" t="s">
        <v>56</v>
      </c>
      <c r="B43" s="67">
        <v>72</v>
      </c>
      <c r="C43" s="52">
        <v>1995</v>
      </c>
      <c r="D43" s="52"/>
      <c r="E43" s="52" t="s">
        <v>18</v>
      </c>
      <c r="F43" s="51" t="s">
        <v>49</v>
      </c>
      <c r="G43" s="53" t="s">
        <v>50</v>
      </c>
      <c r="H43" s="79">
        <v>12</v>
      </c>
      <c r="I43" s="77">
        <v>14</v>
      </c>
      <c r="J43" s="77">
        <v>26</v>
      </c>
      <c r="K43" s="79">
        <v>15</v>
      </c>
    </row>
    <row r="44" spans="1:11" ht="15.75" x14ac:dyDescent="0.25">
      <c r="A44" s="60" t="s">
        <v>60</v>
      </c>
      <c r="B44" s="67">
        <v>56</v>
      </c>
      <c r="C44" s="52"/>
      <c r="D44" s="52"/>
      <c r="E44" s="52" t="s">
        <v>18</v>
      </c>
      <c r="F44" s="51" t="s">
        <v>49</v>
      </c>
      <c r="G44" s="53" t="s">
        <v>50</v>
      </c>
      <c r="H44" s="77">
        <v>16</v>
      </c>
      <c r="I44" s="77">
        <v>16</v>
      </c>
      <c r="J44" s="77">
        <v>32</v>
      </c>
      <c r="K44" s="77">
        <v>16</v>
      </c>
    </row>
    <row r="45" spans="1:11" ht="15.75" x14ac:dyDescent="0.25">
      <c r="A45" s="60" t="s">
        <v>34</v>
      </c>
      <c r="B45" s="67">
        <v>71</v>
      </c>
      <c r="C45" s="52">
        <v>2000</v>
      </c>
      <c r="D45" s="52" t="s">
        <v>30</v>
      </c>
      <c r="E45" s="52" t="s">
        <v>31</v>
      </c>
      <c r="F45" s="51" t="s">
        <v>32</v>
      </c>
      <c r="G45" s="53" t="s">
        <v>33</v>
      </c>
      <c r="H45" s="79">
        <v>18</v>
      </c>
      <c r="I45" s="77">
        <v>17</v>
      </c>
      <c r="J45" s="77">
        <v>35</v>
      </c>
      <c r="K45" s="79">
        <v>17</v>
      </c>
    </row>
    <row r="46" spans="1:11" ht="16.5" thickBot="1" x14ac:dyDescent="0.3">
      <c r="A46" s="63" t="s">
        <v>29</v>
      </c>
      <c r="B46" s="68">
        <v>73</v>
      </c>
      <c r="C46" s="64">
        <v>1999</v>
      </c>
      <c r="D46" s="64" t="s">
        <v>30</v>
      </c>
      <c r="E46" s="64" t="s">
        <v>31</v>
      </c>
      <c r="F46" s="65" t="s">
        <v>32</v>
      </c>
      <c r="G46" s="66" t="s">
        <v>33</v>
      </c>
      <c r="H46" s="78">
        <v>17</v>
      </c>
      <c r="I46" s="78">
        <v>18</v>
      </c>
      <c r="J46" s="78">
        <v>35</v>
      </c>
      <c r="K46" s="78">
        <v>18</v>
      </c>
    </row>
    <row r="47" spans="1:11" ht="15.75" thickTop="1" x14ac:dyDescent="0.25"/>
    <row r="48" spans="1:11" ht="15.75" x14ac:dyDescent="0.25">
      <c r="A48" s="75" t="s">
        <v>61</v>
      </c>
      <c r="B48" s="73"/>
      <c r="C48" s="73"/>
      <c r="D48" s="75"/>
      <c r="E48" s="74"/>
      <c r="F48" s="75" t="s">
        <v>62</v>
      </c>
      <c r="G48" s="75"/>
      <c r="H48" s="50"/>
      <c r="I48" s="50"/>
      <c r="J48" s="50"/>
      <c r="K48" s="50"/>
    </row>
    <row r="49" spans="1:11" ht="15.75" x14ac:dyDescent="0.25">
      <c r="A49" s="75"/>
      <c r="B49" s="73"/>
      <c r="C49" s="73"/>
      <c r="D49" s="75"/>
      <c r="E49" s="74"/>
      <c r="F49" s="75"/>
      <c r="G49" s="75"/>
      <c r="H49" s="50"/>
      <c r="I49" s="50"/>
      <c r="J49" s="50"/>
      <c r="K49" s="50"/>
    </row>
    <row r="50" spans="1:11" ht="15.75" x14ac:dyDescent="0.25">
      <c r="A50" s="75" t="s">
        <v>63</v>
      </c>
      <c r="B50" s="73"/>
      <c r="C50" s="73"/>
      <c r="D50" s="75"/>
      <c r="E50" s="74"/>
      <c r="F50" s="75" t="s">
        <v>64</v>
      </c>
      <c r="G50" s="75"/>
      <c r="H50" s="50"/>
      <c r="I50" s="50"/>
      <c r="J50" s="50"/>
      <c r="K50" s="50"/>
    </row>
  </sheetData>
  <mergeCells count="9">
    <mergeCell ref="A18:K18"/>
    <mergeCell ref="A23:K23"/>
    <mergeCell ref="A28:K28"/>
    <mergeCell ref="F5:K5"/>
    <mergeCell ref="A1:K1"/>
    <mergeCell ref="A2:K2"/>
    <mergeCell ref="A4:K4"/>
    <mergeCell ref="A7:K7"/>
    <mergeCell ref="A10:K10"/>
  </mergeCells>
  <pageMargins left="0.11811023622047245" right="0.11811023622047245" top="0.15748031496062992" bottom="0.15748031496062992" header="0.31496062992125984" footer="0.31496062992125984"/>
  <pageSetup paperSize="9" scale="85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квалификация</vt:lpstr>
      <vt:lpstr>отбор С-1</vt:lpstr>
      <vt:lpstr>гонка С-1</vt:lpstr>
      <vt:lpstr>гонка К-1</vt:lpstr>
      <vt:lpstr>гонка К-1ж</vt:lpstr>
      <vt:lpstr>гонка С-1ж</vt:lpstr>
      <vt:lpstr>итоговый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2017-01-27T14:35:27Z</cp:lastPrinted>
  <dcterms:created xsi:type="dcterms:W3CDTF">2017-01-27T13:57:43Z</dcterms:created>
  <dcterms:modified xsi:type="dcterms:W3CDTF">2017-01-27T14:38:26Z</dcterms:modified>
</cp:coreProperties>
</file>